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NOVEMBRO" sheetId="8" r:id="rId1"/>
  </sheets>
  <calcPr calcId="125725"/>
</workbook>
</file>

<file path=xl/calcChain.xml><?xml version="1.0" encoding="utf-8"?>
<calcChain xmlns="http://schemas.openxmlformats.org/spreadsheetml/2006/main">
  <c r="P7" i="8"/>
  <c r="M14"/>
  <c r="P31"/>
  <c r="P29"/>
  <c r="O29"/>
  <c r="Q29"/>
  <c r="P26"/>
  <c r="O26"/>
  <c r="Q26"/>
  <c r="O25"/>
  <c r="P25"/>
  <c r="P22"/>
  <c r="P17"/>
  <c r="L38"/>
  <c r="Q37"/>
  <c r="Q36"/>
  <c r="O35"/>
  <c r="Q34"/>
  <c r="Q33"/>
  <c r="Q32"/>
  <c r="O32"/>
  <c r="Q31"/>
  <c r="O31"/>
  <c r="Q30"/>
  <c r="O30"/>
  <c r="Q28"/>
  <c r="P28"/>
  <c r="M26"/>
  <c r="Q24"/>
  <c r="P24"/>
  <c r="O24"/>
  <c r="Q23"/>
  <c r="O22"/>
  <c r="Q22"/>
  <c r="Q21"/>
  <c r="Q20"/>
  <c r="P19"/>
  <c r="O19"/>
  <c r="N19"/>
  <c r="Q18"/>
  <c r="O18"/>
  <c r="Q17"/>
  <c r="O17"/>
  <c r="Q16"/>
  <c r="Q15"/>
  <c r="P14"/>
  <c r="O14"/>
  <c r="M38"/>
  <c r="Q14"/>
  <c r="Q19"/>
  <c r="O38"/>
  <c r="N38"/>
</calcChain>
</file>

<file path=xl/sharedStrings.xml><?xml version="1.0" encoding="utf-8"?>
<sst xmlns="http://schemas.openxmlformats.org/spreadsheetml/2006/main" count="132" uniqueCount="115">
  <si>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</si>
  <si>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</si>
  <si>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</si>
  <si>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</si>
  <si>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</si>
  <si>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</si>
  <si>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</si>
  <si>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</si>
  <si>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</si>
  <si>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</si>
  <si>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</si>
  <si>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</si>
  <si>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</si>
  <si>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</si>
  <si>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</si>
  <si>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</si>
  <si>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</si>
  <si>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</si>
  <si>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</si>
  <si>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</si>
  <si>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</si>
  <si>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</si>
  <si>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</si>
  <si>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</si>
  <si>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</si>
  <si>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</si>
  <si>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</si>
  <si>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</si>
  <si>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</si>
  <si>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</si>
  <si>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</si>
  <si>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</si>
  <si>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</si>
  <si>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</si>
  <si>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</si>
  <si>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</si>
  <si>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</si>
  <si>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</si>
  <si>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</si>
  <si>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</si>
  <si>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</si>
  <si>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</si>
  <si>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</si>
  <si>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</si>
  <si>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</si>
  <si>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</si>
  <si>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</si>
  <si>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</si>
  <si>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</si>
  <si>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</si>
  <si>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</si>
  <si>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</si>
  <si>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</si>
  <si>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</si>
  <si>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</si>
  <si>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</si>
  <si>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</si>
  <si>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</si>
  <si>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</si>
  <si>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</si>
  <si>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</si>
  <si>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</si>
  <si>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</si>
  <si>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</si>
  <si>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</si>
  <si>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</si>
  <si>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</si>
  <si>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</si>
  <si>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</si>
  <si>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</si>
  <si>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</si>
  <si>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</si>
  <si>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</si>
  <si>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</si>
  <si>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</si>
  <si>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</si>
  <si>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</si>
  <si>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</si>
  <si>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</si>
  <si>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</si>
  <si>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</si>
  <si>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</si>
  <si>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</si>
  <si>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</si>
  <si>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</si>
  <si>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</si>
  <si>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</si>
  <si>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</si>
  <si>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</si>
  <si>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</si>
  <si>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</si>
  <si>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</si>
  <si>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</si>
  <si>
    <t xml:space="preserve">2020NE000112                                              </t>
  </si>
  <si>
    <t>2021NE000014</t>
  </si>
  <si>
    <t>2020NE000108</t>
  </si>
  <si>
    <t>2021NE000019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</si>
  <si>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</si>
  <si>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</si>
  <si>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</si>
  <si>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</si>
  <si>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</si>
  <si>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</si>
  <si>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</si>
  <si>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</si>
  <si>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</si>
  <si>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</si>
  <si>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</si>
  <si>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</si>
  <si>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</si>
  <si>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2020NE00022 2019NE000143</t>
  </si>
  <si>
    <t>Teaser Comunicação e Marketing  Ltda                                            Conceito Comunicação Integradda Ltda                                          Objetiva Comunicação Ltda</t>
  </si>
  <si>
    <t>2019NE000350 2020NE000017 2021NE000077 2021NE000078 2021NE000015</t>
  </si>
  <si>
    <t>01/2021     Contrato</t>
  </si>
  <si>
    <t>MÊS DE REFERÊNCIA:  ATÉ NOVEMBRO/2021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</si>
</sst>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4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/>
    <xf numFmtId="14" fontId="1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4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wrapText="1"/>
    </xf>
    <xf numFmtId="14" fontId="1" fillId="3" borderId="4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>
      <alignment horizontal="right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5" borderId="2" xfId="0" applyNumberFormat="1" applyFont="1" applyFill="1" applyBorder="1" applyAlignment="1">
      <alignment horizontal="right" vertical="center"/>
    </xf>
    <xf numFmtId="4" fontId="1" fillId="5" borderId="4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24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60" zoomScaleNormal="60" workbookViewId="0">
      <selection activeCell="P8" sqref="P8"/>
    </sheetView>
  </sheetViews>
  <sheetFormatPr defaultRowHeight="12.75"/>
  <cols>
    <col min="1" max="1" width="19.85546875" customWidth="1"/>
    <col min="2" max="2" width="17" bestFit="1" customWidth="1"/>
    <col min="3" max="3" width="22.5703125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  <col min="18" max="18" width="24" bestFit="1" customWidth="1"/>
  </cols>
  <sheetData>
    <row r="1" spans="1:18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>
        <f>1485811.32+185209.47</f>
        <v>1671020.79</v>
      </c>
      <c r="Q7" s="3"/>
    </row>
    <row r="8" spans="1:18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>
      <c r="A9" s="1" t="s">
        <v>64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5.75">
      <c r="A10" s="1" t="s">
        <v>114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21">
      <c r="A12" s="61" t="s">
        <v>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8" ht="63">
      <c r="A13" s="5" t="s">
        <v>10</v>
      </c>
      <c r="B13" s="5" t="s">
        <v>11</v>
      </c>
      <c r="C13" s="16" t="s">
        <v>12</v>
      </c>
      <c r="D13" s="16" t="s">
        <v>4</v>
      </c>
      <c r="E13" s="16" t="s">
        <v>13</v>
      </c>
      <c r="F13" s="16" t="s">
        <v>14</v>
      </c>
      <c r="G13" s="16" t="s">
        <v>1</v>
      </c>
      <c r="H13" s="16" t="s">
        <v>15</v>
      </c>
      <c r="I13" s="16" t="s">
        <v>5</v>
      </c>
      <c r="J13" s="16" t="s">
        <v>2</v>
      </c>
      <c r="K13" s="16" t="s">
        <v>3</v>
      </c>
      <c r="L13" s="16" t="s">
        <v>16</v>
      </c>
      <c r="M13" s="16" t="s">
        <v>17</v>
      </c>
      <c r="N13" s="16" t="s">
        <v>18</v>
      </c>
      <c r="O13" s="16" t="s">
        <v>19</v>
      </c>
      <c r="P13" s="16" t="s">
        <v>20</v>
      </c>
      <c r="Q13" s="16" t="s">
        <v>6</v>
      </c>
    </row>
    <row r="14" spans="1:18" ht="119.25" customHeight="1">
      <c r="A14" s="30" t="s">
        <v>23</v>
      </c>
      <c r="B14" s="30" t="s">
        <v>23</v>
      </c>
      <c r="C14" s="42" t="s">
        <v>22</v>
      </c>
      <c r="D14" s="33" t="s">
        <v>25</v>
      </c>
      <c r="E14" s="43" t="s">
        <v>24</v>
      </c>
      <c r="F14" s="42" t="s">
        <v>26</v>
      </c>
      <c r="G14" s="33" t="s">
        <v>56</v>
      </c>
      <c r="H14" s="33" t="s">
        <v>77</v>
      </c>
      <c r="I14" s="11" t="s">
        <v>110</v>
      </c>
      <c r="J14" s="12">
        <v>43593</v>
      </c>
      <c r="K14" s="12">
        <v>44949</v>
      </c>
      <c r="L14" s="13">
        <v>1468570.99</v>
      </c>
      <c r="M14" s="13">
        <f>4883.96+240290.3</f>
        <v>245174.25999999998</v>
      </c>
      <c r="N14" s="13">
        <v>117387.88</v>
      </c>
      <c r="O14" s="13">
        <f>462088.02+102732.97+16431.4+502873.71+401685.22</f>
        <v>1485811.32</v>
      </c>
      <c r="P14" s="13">
        <f>256061.27+95557.66+7638.25+102830.84+119164.37+95209.15+809349.78</f>
        <v>1485811.32</v>
      </c>
      <c r="Q14" s="13">
        <f t="shared" ref="Q14:Q24" si="0">(O14*100)/(L14+M14+N14)</f>
        <v>81.141632776858785</v>
      </c>
      <c r="R14" s="9"/>
    </row>
    <row r="15" spans="1:18" ht="84.75" customHeight="1">
      <c r="A15" s="41" t="s">
        <v>65</v>
      </c>
      <c r="B15" s="30" t="s">
        <v>46</v>
      </c>
      <c r="C15" s="33" t="s">
        <v>45</v>
      </c>
      <c r="D15" s="10"/>
      <c r="E15" s="31" t="s">
        <v>111</v>
      </c>
      <c r="F15" s="33" t="s">
        <v>66</v>
      </c>
      <c r="G15" s="33" t="s">
        <v>44</v>
      </c>
      <c r="H15" s="33" t="s">
        <v>43</v>
      </c>
      <c r="I15" s="33" t="s">
        <v>67</v>
      </c>
      <c r="J15" s="12">
        <v>43467</v>
      </c>
      <c r="K15" s="12">
        <v>44785</v>
      </c>
      <c r="L15" s="13">
        <v>15000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0</v>
      </c>
      <c r="R15" s="9"/>
    </row>
    <row r="16" spans="1:18" ht="15.75" customHeight="1">
      <c r="A16" s="62" t="s">
        <v>69</v>
      </c>
      <c r="B16" s="63" t="s">
        <v>48</v>
      </c>
      <c r="C16" s="52" t="s">
        <v>32</v>
      </c>
      <c r="D16" s="14"/>
      <c r="E16" s="65" t="s">
        <v>27</v>
      </c>
      <c r="F16" s="63" t="s">
        <v>68</v>
      </c>
      <c r="G16" s="52" t="s">
        <v>35</v>
      </c>
      <c r="H16" s="52" t="s">
        <v>83</v>
      </c>
      <c r="I16" s="67" t="s">
        <v>89</v>
      </c>
      <c r="J16" s="12">
        <v>43711</v>
      </c>
      <c r="K16" s="12">
        <v>44076</v>
      </c>
      <c r="L16" s="13">
        <v>175200</v>
      </c>
      <c r="M16" s="13">
        <v>0</v>
      </c>
      <c r="N16" s="13">
        <v>0</v>
      </c>
      <c r="O16" s="13">
        <v>144540</v>
      </c>
      <c r="P16" s="13">
        <v>144540</v>
      </c>
      <c r="Q16" s="13">
        <f t="shared" si="0"/>
        <v>82.5</v>
      </c>
      <c r="R16" s="60"/>
    </row>
    <row r="17" spans="1:19" ht="45.75" customHeight="1">
      <c r="A17" s="62"/>
      <c r="B17" s="64"/>
      <c r="C17" s="53"/>
      <c r="D17" s="15"/>
      <c r="E17" s="66"/>
      <c r="F17" s="64"/>
      <c r="G17" s="53"/>
      <c r="H17" s="53"/>
      <c r="I17" s="68"/>
      <c r="J17" s="12">
        <v>44077</v>
      </c>
      <c r="K17" s="12">
        <v>44441</v>
      </c>
      <c r="L17" s="13">
        <v>58400</v>
      </c>
      <c r="M17" s="13">
        <v>175200</v>
      </c>
      <c r="N17" s="13">
        <v>0</v>
      </c>
      <c r="O17" s="13">
        <f>43800+14600+14600+14600+14600+14600+14600+29200+14600+14600</f>
        <v>189800</v>
      </c>
      <c r="P17" s="13">
        <f>58400+14600+14600+14600+14600+14600+14600+14600+14600</f>
        <v>175200</v>
      </c>
      <c r="Q17" s="13">
        <f t="shared" si="0"/>
        <v>81.25</v>
      </c>
      <c r="R17" s="60"/>
    </row>
    <row r="18" spans="1:19" ht="49.5" customHeight="1">
      <c r="A18" s="48" t="s">
        <v>49</v>
      </c>
      <c r="B18" s="50" t="s">
        <v>50</v>
      </c>
      <c r="C18" s="48" t="s">
        <v>30</v>
      </c>
      <c r="D18" s="17"/>
      <c r="E18" s="58" t="s">
        <v>51</v>
      </c>
      <c r="F18" s="50" t="s">
        <v>52</v>
      </c>
      <c r="G18" s="48" t="s">
        <v>35</v>
      </c>
      <c r="H18" s="52" t="s">
        <v>83</v>
      </c>
      <c r="I18" s="48" t="s">
        <v>88</v>
      </c>
      <c r="J18" s="6">
        <v>43683</v>
      </c>
      <c r="K18" s="6">
        <v>44048</v>
      </c>
      <c r="L18" s="18">
        <v>46439.88</v>
      </c>
      <c r="M18" s="18">
        <v>0</v>
      </c>
      <c r="N18" s="18">
        <v>0</v>
      </c>
      <c r="O18" s="18">
        <f>3353.99+3869.99+3869.99+3869.99+3869.99+3869.99+3869.99+3869.99+3869.99+3869.99</f>
        <v>38183.899999999987</v>
      </c>
      <c r="P18" s="18">
        <v>3818.9</v>
      </c>
      <c r="Q18" s="18">
        <f t="shared" si="0"/>
        <v>82.22221935112664</v>
      </c>
      <c r="R18" s="60"/>
    </row>
    <row r="19" spans="1:19" ht="48.75" customHeight="1">
      <c r="A19" s="55"/>
      <c r="B19" s="69"/>
      <c r="C19" s="55"/>
      <c r="D19" s="19"/>
      <c r="E19" s="70"/>
      <c r="F19" s="69"/>
      <c r="G19" s="55"/>
      <c r="H19" s="54"/>
      <c r="I19" s="55"/>
      <c r="J19" s="6">
        <v>44049</v>
      </c>
      <c r="K19" s="6">
        <v>44413</v>
      </c>
      <c r="L19" s="18">
        <v>46439.88</v>
      </c>
      <c r="M19" s="18">
        <v>0</v>
      </c>
      <c r="N19" s="18">
        <f>802.98+267.66</f>
        <v>1070.6400000000001</v>
      </c>
      <c r="O19" s="18">
        <f>15479.96+3869.99+3869.99+3869.99+3869.99+12591.39+3959.21</f>
        <v>47510.51999999999</v>
      </c>
      <c r="P19" s="18">
        <f>23219.94+3869.99+3869.99+7829.2+3959.21+3959.21+802.98</f>
        <v>47510.52</v>
      </c>
      <c r="Q19" s="34">
        <f>(O19*100)/(L19+M19+N19)</f>
        <v>99.999999999999986</v>
      </c>
      <c r="R19" s="60"/>
    </row>
    <row r="20" spans="1:19" ht="48.75" customHeight="1">
      <c r="A20" s="49"/>
      <c r="B20" s="51"/>
      <c r="C20" s="49"/>
      <c r="D20" s="19"/>
      <c r="E20" s="59"/>
      <c r="F20" s="51"/>
      <c r="G20" s="49"/>
      <c r="H20" s="53"/>
      <c r="I20" s="49"/>
      <c r="J20" s="6">
        <v>44414</v>
      </c>
      <c r="K20" s="6">
        <v>44778</v>
      </c>
      <c r="L20" s="18">
        <v>46439.88</v>
      </c>
      <c r="M20" s="18">
        <v>0</v>
      </c>
      <c r="N20" s="18">
        <v>0</v>
      </c>
      <c r="O20" s="18">
        <v>3959.21</v>
      </c>
      <c r="P20" s="18">
        <v>3959.21</v>
      </c>
      <c r="Q20" s="34">
        <f>(O20*100)/(L20+M20+N20)</f>
        <v>8.5254526928148824</v>
      </c>
      <c r="R20" s="60"/>
    </row>
    <row r="21" spans="1:19" ht="29.25" customHeight="1">
      <c r="A21" s="48" t="s">
        <v>70</v>
      </c>
      <c r="B21" s="50" t="s">
        <v>50</v>
      </c>
      <c r="C21" s="48" t="s">
        <v>30</v>
      </c>
      <c r="D21" s="56"/>
      <c r="E21" s="58" t="s">
        <v>71</v>
      </c>
      <c r="F21" s="50" t="s">
        <v>72</v>
      </c>
      <c r="G21" s="48" t="s">
        <v>35</v>
      </c>
      <c r="H21" s="52" t="s">
        <v>83</v>
      </c>
      <c r="I21" s="48" t="s">
        <v>87</v>
      </c>
      <c r="J21" s="6">
        <v>43692</v>
      </c>
      <c r="K21" s="6">
        <v>44057</v>
      </c>
      <c r="L21" s="18">
        <v>22800</v>
      </c>
      <c r="M21" s="18">
        <v>0</v>
      </c>
      <c r="N21" s="18">
        <v>0</v>
      </c>
      <c r="O21" s="18">
        <v>13616.67</v>
      </c>
      <c r="P21" s="18">
        <v>13616.67</v>
      </c>
      <c r="Q21" s="18">
        <f t="shared" si="0"/>
        <v>59.722236842105261</v>
      </c>
      <c r="R21" s="60"/>
    </row>
    <row r="22" spans="1:19" ht="54" customHeight="1">
      <c r="A22" s="55"/>
      <c r="B22" s="69"/>
      <c r="C22" s="55"/>
      <c r="D22" s="71"/>
      <c r="E22" s="70"/>
      <c r="F22" s="69"/>
      <c r="G22" s="55"/>
      <c r="H22" s="54"/>
      <c r="I22" s="55"/>
      <c r="J22" s="6">
        <v>44058</v>
      </c>
      <c r="K22" s="6">
        <v>44422</v>
      </c>
      <c r="L22" s="18">
        <v>8550</v>
      </c>
      <c r="M22" s="18">
        <v>14250</v>
      </c>
      <c r="N22" s="18">
        <v>0</v>
      </c>
      <c r="O22" s="18">
        <f>13300+7643.8</f>
        <v>20943.8</v>
      </c>
      <c r="P22" s="18">
        <f>7600+3800+1900+1900+1900+1900+1943.8</f>
        <v>20943.8</v>
      </c>
      <c r="Q22" s="18">
        <f t="shared" si="0"/>
        <v>91.858771929824556</v>
      </c>
      <c r="R22" s="60"/>
    </row>
    <row r="23" spans="1:19" ht="54" customHeight="1">
      <c r="A23" s="49"/>
      <c r="B23" s="51"/>
      <c r="C23" s="49"/>
      <c r="D23" s="57"/>
      <c r="E23" s="59"/>
      <c r="F23" s="51"/>
      <c r="G23" s="49"/>
      <c r="H23" s="53"/>
      <c r="I23" s="49"/>
      <c r="J23" s="46">
        <v>44423</v>
      </c>
      <c r="K23" s="46">
        <v>44787</v>
      </c>
      <c r="L23" s="34">
        <v>8747.1</v>
      </c>
      <c r="M23" s="34">
        <v>0</v>
      </c>
      <c r="N23" s="34">
        <v>0</v>
      </c>
      <c r="O23" s="18">
        <v>1943.8</v>
      </c>
      <c r="P23" s="18">
        <v>1943.8</v>
      </c>
      <c r="Q23" s="34">
        <f t="shared" si="0"/>
        <v>22.222222222222221</v>
      </c>
      <c r="R23" s="60"/>
      <c r="S23" s="32"/>
    </row>
    <row r="24" spans="1:19" ht="31.5" customHeight="1">
      <c r="A24" s="48" t="s">
        <v>53</v>
      </c>
      <c r="B24" s="50" t="s">
        <v>29</v>
      </c>
      <c r="C24" s="48" t="s">
        <v>30</v>
      </c>
      <c r="D24" s="56"/>
      <c r="E24" s="58" t="s">
        <v>54</v>
      </c>
      <c r="F24" s="50" t="s">
        <v>55</v>
      </c>
      <c r="G24" s="48" t="s">
        <v>41</v>
      </c>
      <c r="H24" s="50" t="s">
        <v>31</v>
      </c>
      <c r="I24" s="48" t="s">
        <v>84</v>
      </c>
      <c r="J24" s="20">
        <v>43691</v>
      </c>
      <c r="K24" s="20">
        <v>44244</v>
      </c>
      <c r="L24" s="21">
        <v>11832.8</v>
      </c>
      <c r="M24" s="21">
        <v>8452.68</v>
      </c>
      <c r="N24" s="21">
        <v>0</v>
      </c>
      <c r="O24" s="34">
        <f>1056.44+9450.96+991.66</f>
        <v>11499.06</v>
      </c>
      <c r="P24" s="34">
        <f>10507.96+991.66</f>
        <v>11499.619999999999</v>
      </c>
      <c r="Q24" s="72">
        <f t="shared" si="0"/>
        <v>56.686161727501641</v>
      </c>
      <c r="R24" s="60"/>
    </row>
    <row r="25" spans="1:19" ht="56.25" customHeight="1">
      <c r="A25" s="49"/>
      <c r="B25" s="51"/>
      <c r="C25" s="49"/>
      <c r="D25" s="57"/>
      <c r="E25" s="59"/>
      <c r="F25" s="51"/>
      <c r="G25" s="49"/>
      <c r="H25" s="51"/>
      <c r="I25" s="49"/>
      <c r="J25" s="22">
        <v>44245</v>
      </c>
      <c r="K25" s="22">
        <v>44609</v>
      </c>
      <c r="L25" s="23">
        <v>20284.68</v>
      </c>
      <c r="M25" s="23">
        <v>0</v>
      </c>
      <c r="N25" s="23">
        <v>0</v>
      </c>
      <c r="O25" s="18">
        <f>5776.54+1914.88+977.02+1046.68</f>
        <v>9715.1200000000008</v>
      </c>
      <c r="P25" s="18">
        <f>5776.54+930.28+984.6+1046.68+977.02</f>
        <v>9715.1200000000008</v>
      </c>
      <c r="Q25" s="73"/>
      <c r="R25" s="60"/>
    </row>
    <row r="26" spans="1:19" ht="15.75" customHeight="1">
      <c r="A26" s="48" t="s">
        <v>47</v>
      </c>
      <c r="B26" s="50" t="s">
        <v>37</v>
      </c>
      <c r="C26" s="50" t="s">
        <v>30</v>
      </c>
      <c r="D26" s="50"/>
      <c r="E26" s="74" t="s">
        <v>38</v>
      </c>
      <c r="F26" s="50" t="s">
        <v>42</v>
      </c>
      <c r="G26" s="48" t="s">
        <v>39</v>
      </c>
      <c r="H26" s="48" t="s">
        <v>40</v>
      </c>
      <c r="I26" s="48" t="s">
        <v>90</v>
      </c>
      <c r="J26" s="6">
        <v>43804</v>
      </c>
      <c r="K26" s="6">
        <v>44170</v>
      </c>
      <c r="L26" s="72">
        <v>2724</v>
      </c>
      <c r="M26" s="72">
        <f>2724+2724</f>
        <v>5448</v>
      </c>
      <c r="N26" s="72">
        <v>0</v>
      </c>
      <c r="O26" s="72">
        <f>2497+227+1816+681+454+227+227+227+227+227+227+227</f>
        <v>7264</v>
      </c>
      <c r="P26" s="72">
        <f>4540+227+227+227+681+227+454+227</f>
        <v>6810</v>
      </c>
      <c r="Q26" s="72">
        <f>(O26*100)/(L26+M26+N26)</f>
        <v>88.888888888888886</v>
      </c>
      <c r="R26" s="60"/>
    </row>
    <row r="27" spans="1:19" ht="93" customHeight="1">
      <c r="A27" s="49"/>
      <c r="B27" s="51"/>
      <c r="C27" s="51"/>
      <c r="D27" s="51"/>
      <c r="E27" s="75"/>
      <c r="F27" s="51"/>
      <c r="G27" s="49"/>
      <c r="H27" s="49"/>
      <c r="I27" s="49"/>
      <c r="J27" s="6">
        <v>44170</v>
      </c>
      <c r="K27" s="6">
        <v>44535</v>
      </c>
      <c r="L27" s="73"/>
      <c r="M27" s="73"/>
      <c r="N27" s="73"/>
      <c r="O27" s="73"/>
      <c r="P27" s="73"/>
      <c r="Q27" s="73"/>
      <c r="R27" s="60"/>
    </row>
    <row r="28" spans="1:19" ht="31.5" customHeight="1">
      <c r="A28" s="62" t="s">
        <v>57</v>
      </c>
      <c r="B28" s="76" t="s">
        <v>61</v>
      </c>
      <c r="C28" s="48" t="s">
        <v>30</v>
      </c>
      <c r="D28" s="77"/>
      <c r="E28" s="78" t="s">
        <v>58</v>
      </c>
      <c r="F28" s="76" t="s">
        <v>60</v>
      </c>
      <c r="G28" s="79" t="s">
        <v>59</v>
      </c>
      <c r="H28" s="52" t="s">
        <v>43</v>
      </c>
      <c r="I28" s="79" t="s">
        <v>112</v>
      </c>
      <c r="J28" s="12">
        <v>43753</v>
      </c>
      <c r="K28" s="12">
        <v>44118</v>
      </c>
      <c r="L28" s="13">
        <v>50000</v>
      </c>
      <c r="M28" s="13">
        <v>0</v>
      </c>
      <c r="N28" s="13">
        <v>0</v>
      </c>
      <c r="O28" s="13">
        <v>5017.58</v>
      </c>
      <c r="P28" s="13">
        <f>2166.85+2940.73</f>
        <v>5107.58</v>
      </c>
      <c r="Q28" s="13">
        <f>(O28*100)/(L28+M28+N28)</f>
        <v>10.035159999999999</v>
      </c>
      <c r="R28" s="60"/>
    </row>
    <row r="29" spans="1:19" ht="75" customHeight="1">
      <c r="A29" s="62"/>
      <c r="B29" s="76"/>
      <c r="C29" s="49"/>
      <c r="D29" s="77"/>
      <c r="E29" s="78"/>
      <c r="F29" s="76"/>
      <c r="G29" s="79"/>
      <c r="H29" s="53"/>
      <c r="I29" s="79"/>
      <c r="J29" s="12">
        <v>44118</v>
      </c>
      <c r="K29" s="12">
        <v>44483</v>
      </c>
      <c r="L29" s="13">
        <v>10416.66</v>
      </c>
      <c r="M29" s="13">
        <v>20000</v>
      </c>
      <c r="N29" s="13">
        <v>0</v>
      </c>
      <c r="O29" s="13">
        <f>7893.53+5417.13+2476.4+1702.58</f>
        <v>17489.64</v>
      </c>
      <c r="P29" s="13">
        <f>6810.1+1083.43+2476.4+2940.73+2476.4</f>
        <v>15787.06</v>
      </c>
      <c r="Q29" s="13">
        <f t="shared" ref="Q29:Q37" si="1">(O29*100)/(L29+M29+N29)</f>
        <v>57.500198904153187</v>
      </c>
      <c r="R29" s="60"/>
    </row>
    <row r="30" spans="1:19" ht="47.25">
      <c r="A30" s="48" t="s">
        <v>62</v>
      </c>
      <c r="B30" s="50" t="s">
        <v>63</v>
      </c>
      <c r="C30" s="48" t="s">
        <v>30</v>
      </c>
      <c r="D30" s="17"/>
      <c r="E30" s="80" t="s">
        <v>28</v>
      </c>
      <c r="F30" s="82" t="s">
        <v>33</v>
      </c>
      <c r="G30" s="52" t="s">
        <v>34</v>
      </c>
      <c r="H30" s="52" t="s">
        <v>92</v>
      </c>
      <c r="I30" s="36" t="s">
        <v>86</v>
      </c>
      <c r="J30" s="46">
        <v>43831</v>
      </c>
      <c r="K30" s="46">
        <v>44196</v>
      </c>
      <c r="L30" s="34">
        <v>60000</v>
      </c>
      <c r="M30" s="34">
        <v>0</v>
      </c>
      <c r="N30" s="34">
        <v>0</v>
      </c>
      <c r="O30" s="34">
        <f>23684.92+1131.62+1672.06</f>
        <v>26488.6</v>
      </c>
      <c r="P30" s="34">
        <v>26488.6</v>
      </c>
      <c r="Q30" s="45">
        <f t="shared" si="1"/>
        <v>44.147666666666666</v>
      </c>
      <c r="R30" s="60"/>
    </row>
    <row r="31" spans="1:19" ht="42" customHeight="1">
      <c r="A31" s="49"/>
      <c r="B31" s="51"/>
      <c r="C31" s="49"/>
      <c r="D31" s="24"/>
      <c r="E31" s="81"/>
      <c r="F31" s="83"/>
      <c r="G31" s="53"/>
      <c r="H31" s="53"/>
      <c r="I31" s="25" t="s">
        <v>85</v>
      </c>
      <c r="J31" s="6">
        <v>44197</v>
      </c>
      <c r="K31" s="6">
        <v>44561</v>
      </c>
      <c r="L31" s="18">
        <v>60000</v>
      </c>
      <c r="M31" s="18">
        <v>0</v>
      </c>
      <c r="N31" s="18">
        <v>0</v>
      </c>
      <c r="O31" s="18">
        <f>20737.4+4098.91+4151.35+4729.11</f>
        <v>33716.770000000004</v>
      </c>
      <c r="P31" s="18">
        <f>17417.6+3319.8+4098.91+4151.35+4729.11</f>
        <v>33716.769999999997</v>
      </c>
      <c r="Q31" s="45">
        <f t="shared" si="1"/>
        <v>56.194616666666676</v>
      </c>
      <c r="R31" s="60"/>
    </row>
    <row r="32" spans="1:19" ht="15.75">
      <c r="A32" s="48" t="s">
        <v>73</v>
      </c>
      <c r="B32" s="50" t="s">
        <v>74</v>
      </c>
      <c r="C32" s="48" t="s">
        <v>30</v>
      </c>
      <c r="D32" s="84"/>
      <c r="E32" s="86" t="s">
        <v>76</v>
      </c>
      <c r="F32" s="82" t="s">
        <v>75</v>
      </c>
      <c r="G32" s="52" t="s">
        <v>91</v>
      </c>
      <c r="H32" s="48" t="s">
        <v>36</v>
      </c>
      <c r="I32" s="11" t="s">
        <v>93</v>
      </c>
      <c r="J32" s="6">
        <v>43916</v>
      </c>
      <c r="K32" s="6">
        <v>44267</v>
      </c>
      <c r="L32" s="18">
        <v>66000</v>
      </c>
      <c r="M32" s="18">
        <v>0</v>
      </c>
      <c r="N32" s="18">
        <v>0</v>
      </c>
      <c r="O32" s="18">
        <f>2676.95+2322.7+1795.29+3492.42+1638.78</f>
        <v>11926.140000000001</v>
      </c>
      <c r="P32" s="18">
        <v>11926.14</v>
      </c>
      <c r="Q32" s="45">
        <f t="shared" si="1"/>
        <v>18.069909090909093</v>
      </c>
      <c r="R32" s="60"/>
    </row>
    <row r="33" spans="1:18" ht="49.5" customHeight="1">
      <c r="A33" s="49"/>
      <c r="B33" s="51"/>
      <c r="C33" s="49"/>
      <c r="D33" s="85"/>
      <c r="E33" s="87"/>
      <c r="F33" s="83"/>
      <c r="G33" s="53"/>
      <c r="H33" s="49"/>
      <c r="I33" s="11" t="s">
        <v>94</v>
      </c>
      <c r="J33" s="6">
        <v>44268</v>
      </c>
      <c r="K33" s="6">
        <v>44632</v>
      </c>
      <c r="L33" s="18">
        <v>60000</v>
      </c>
      <c r="M33" s="18">
        <v>0</v>
      </c>
      <c r="N33" s="18">
        <v>0</v>
      </c>
      <c r="O33" s="18">
        <v>9532.6</v>
      </c>
      <c r="P33" s="18">
        <v>9532.6</v>
      </c>
      <c r="Q33" s="45">
        <f t="shared" si="1"/>
        <v>15.887666666666666</v>
      </c>
      <c r="R33" s="60"/>
    </row>
    <row r="34" spans="1:18" ht="15.75">
      <c r="A34" s="48" t="s">
        <v>78</v>
      </c>
      <c r="B34" s="50" t="s">
        <v>79</v>
      </c>
      <c r="C34" s="48" t="s">
        <v>30</v>
      </c>
      <c r="D34" s="84"/>
      <c r="E34" s="80" t="s">
        <v>80</v>
      </c>
      <c r="F34" s="82" t="s">
        <v>81</v>
      </c>
      <c r="G34" s="52" t="s">
        <v>82</v>
      </c>
      <c r="H34" s="48" t="s">
        <v>31</v>
      </c>
      <c r="I34" s="25" t="s">
        <v>95</v>
      </c>
      <c r="J34" s="93">
        <v>43906</v>
      </c>
      <c r="K34" s="93">
        <v>44635</v>
      </c>
      <c r="L34" s="72">
        <v>93.6</v>
      </c>
      <c r="M34" s="72">
        <v>886.56</v>
      </c>
      <c r="N34" s="72">
        <v>0</v>
      </c>
      <c r="O34" s="18">
        <v>163.36000000000001</v>
      </c>
      <c r="P34" s="18">
        <v>122.52</v>
      </c>
      <c r="Q34" s="88">
        <f t="shared" si="1"/>
        <v>16.666666666666668</v>
      </c>
      <c r="R34" s="60"/>
    </row>
    <row r="35" spans="1:18" ht="39.75" customHeight="1">
      <c r="A35" s="49"/>
      <c r="B35" s="51"/>
      <c r="C35" s="49"/>
      <c r="D35" s="85"/>
      <c r="E35" s="81"/>
      <c r="F35" s="83"/>
      <c r="G35" s="53"/>
      <c r="H35" s="49"/>
      <c r="I35" s="25" t="s">
        <v>96</v>
      </c>
      <c r="J35" s="94"/>
      <c r="K35" s="94"/>
      <c r="L35" s="73"/>
      <c r="M35" s="73"/>
      <c r="N35" s="73"/>
      <c r="O35" s="18">
        <f>209.21+40.84+40.84+43.51</f>
        <v>334.4</v>
      </c>
      <c r="P35" s="18">
        <v>334.4</v>
      </c>
      <c r="Q35" s="89"/>
      <c r="R35" s="60"/>
    </row>
    <row r="36" spans="1:18" ht="97.5" customHeight="1">
      <c r="A36" s="11" t="s">
        <v>113</v>
      </c>
      <c r="B36" s="25" t="s">
        <v>97</v>
      </c>
      <c r="C36" s="11" t="s">
        <v>32</v>
      </c>
      <c r="D36" s="11" t="s">
        <v>108</v>
      </c>
      <c r="E36" s="31" t="s">
        <v>98</v>
      </c>
      <c r="F36" s="42" t="s">
        <v>99</v>
      </c>
      <c r="G36" s="33" t="s">
        <v>100</v>
      </c>
      <c r="H36" s="11"/>
      <c r="I36" s="25" t="s">
        <v>101</v>
      </c>
      <c r="J36" s="22">
        <v>44362</v>
      </c>
      <c r="K36" s="6">
        <v>44542</v>
      </c>
      <c r="L36" s="18">
        <v>6852.5</v>
      </c>
      <c r="M36" s="18">
        <v>0</v>
      </c>
      <c r="N36" s="18">
        <v>0</v>
      </c>
      <c r="O36" s="18">
        <v>0</v>
      </c>
      <c r="P36" s="18">
        <v>0</v>
      </c>
      <c r="Q36" s="26">
        <f t="shared" si="1"/>
        <v>0</v>
      </c>
      <c r="R36" s="9"/>
    </row>
    <row r="37" spans="1:18" ht="69.75" customHeight="1">
      <c r="A37" s="37" t="s">
        <v>102</v>
      </c>
      <c r="B37" s="39" t="s">
        <v>103</v>
      </c>
      <c r="C37" s="37" t="s">
        <v>32</v>
      </c>
      <c r="D37" s="27" t="s">
        <v>109</v>
      </c>
      <c r="E37" s="44" t="s">
        <v>104</v>
      </c>
      <c r="F37" s="40" t="s">
        <v>105</v>
      </c>
      <c r="G37" s="38" t="s">
        <v>106</v>
      </c>
      <c r="H37" s="37"/>
      <c r="I37" s="39" t="s">
        <v>107</v>
      </c>
      <c r="J37" s="28">
        <v>44362</v>
      </c>
      <c r="K37" s="47">
        <v>44542</v>
      </c>
      <c r="L37" s="35">
        <v>9790</v>
      </c>
      <c r="M37" s="35">
        <v>0</v>
      </c>
      <c r="N37" s="35">
        <v>0</v>
      </c>
      <c r="O37" s="35">
        <v>0</v>
      </c>
      <c r="P37" s="35">
        <v>0</v>
      </c>
      <c r="Q37" s="29">
        <f t="shared" si="1"/>
        <v>0</v>
      </c>
      <c r="R37" s="9"/>
    </row>
    <row r="38" spans="1:18" ht="15.75">
      <c r="A38" s="90" t="s">
        <v>7</v>
      </c>
      <c r="B38" s="91"/>
      <c r="C38" s="91"/>
      <c r="D38" s="91"/>
      <c r="E38" s="91"/>
      <c r="F38" s="91"/>
      <c r="G38" s="91"/>
      <c r="H38" s="91"/>
      <c r="I38" s="91"/>
      <c r="J38" s="92"/>
      <c r="K38" s="7"/>
      <c r="L38" s="7">
        <f>SUM(L14:L35)</f>
        <v>2237939.4699999997</v>
      </c>
      <c r="M38" s="7">
        <f>SUM(M14:M35)</f>
        <v>469411.5</v>
      </c>
      <c r="N38" s="7">
        <f>SUM(N14:N35)</f>
        <v>118458.52</v>
      </c>
      <c r="O38" s="7">
        <f>SUM(O14:O35)</f>
        <v>2079456.4900000002</v>
      </c>
      <c r="P38" s="7"/>
      <c r="Q38" s="8"/>
    </row>
    <row r="39" spans="1:18" ht="15.75">
      <c r="A39" s="3" t="s">
        <v>21</v>
      </c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 ht="15.75">
      <c r="A40" s="2" t="s">
        <v>8</v>
      </c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99">
    <mergeCell ref="R34:R35"/>
    <mergeCell ref="A38:J38"/>
    <mergeCell ref="H34:H35"/>
    <mergeCell ref="J34:J35"/>
    <mergeCell ref="K34:K35"/>
    <mergeCell ref="L34:L35"/>
    <mergeCell ref="M34:M35"/>
    <mergeCell ref="N34:N35"/>
    <mergeCell ref="B34:B35"/>
    <mergeCell ref="C34:C35"/>
    <mergeCell ref="D34:D35"/>
    <mergeCell ref="E34:E35"/>
    <mergeCell ref="F34:F35"/>
    <mergeCell ref="G34:G35"/>
    <mergeCell ref="R30:R31"/>
    <mergeCell ref="G32:G33"/>
    <mergeCell ref="H32:H33"/>
    <mergeCell ref="R32:R33"/>
    <mergeCell ref="Q34:Q35"/>
    <mergeCell ref="A32:A33"/>
    <mergeCell ref="B32:B33"/>
    <mergeCell ref="C32:C33"/>
    <mergeCell ref="D32:D33"/>
    <mergeCell ref="E32:E33"/>
    <mergeCell ref="F32:F33"/>
    <mergeCell ref="R28:R29"/>
    <mergeCell ref="A30:A31"/>
    <mergeCell ref="B30:B31"/>
    <mergeCell ref="C30:C31"/>
    <mergeCell ref="E30:E31"/>
    <mergeCell ref="F30:F31"/>
    <mergeCell ref="G30:G31"/>
    <mergeCell ref="R26:R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L26:L27"/>
    <mergeCell ref="M26:M27"/>
    <mergeCell ref="N26:N27"/>
    <mergeCell ref="O26:O27"/>
    <mergeCell ref="P26:P27"/>
    <mergeCell ref="Q26:Q27"/>
    <mergeCell ref="R24:R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E18:E20"/>
    <mergeCell ref="F18:F20"/>
    <mergeCell ref="G18:G20"/>
    <mergeCell ref="A12:Q12"/>
    <mergeCell ref="A16:A17"/>
    <mergeCell ref="B16:B17"/>
    <mergeCell ref="C16:C17"/>
    <mergeCell ref="E16:E17"/>
    <mergeCell ref="F16:F17"/>
    <mergeCell ref="G16:G17"/>
    <mergeCell ref="H16:H17"/>
    <mergeCell ref="I16:I17"/>
    <mergeCell ref="G24:G25"/>
    <mergeCell ref="R16:R17"/>
    <mergeCell ref="I18:I20"/>
    <mergeCell ref="R18:R20"/>
    <mergeCell ref="I21:I23"/>
    <mergeCell ref="H21:H23"/>
    <mergeCell ref="R21:R23"/>
    <mergeCell ref="H24:H25"/>
    <mergeCell ref="I24:I25"/>
    <mergeCell ref="Q24:Q25"/>
    <mergeCell ref="A24:A25"/>
    <mergeCell ref="B24:B25"/>
    <mergeCell ref="H30:H31"/>
    <mergeCell ref="A34:A35"/>
    <mergeCell ref="H18:H20"/>
    <mergeCell ref="G21:G23"/>
    <mergeCell ref="D24:D25"/>
    <mergeCell ref="C24:C25"/>
    <mergeCell ref="E24:E25"/>
    <mergeCell ref="F24:F25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NOVEMBRO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2023-09-26T11:30:07Z</dcterms:modified>
</cp:coreProperties>
</file>