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firstSheet="1" activeTab="1"/>
  </bookViews>
  <sheets>
    <sheet name="CONTRATOS FEVEREIRO" sheetId="1" r:id="rId1"/>
    <sheet name="SUP DE FUN.FEVEREIRO" sheetId="2" r:id="rId2"/>
  </sheets>
  <definedNames>
    <definedName name="_xlnm.Print_Area" localSheetId="1">'SUP DE FUN.FEVEREIRO'!$A$1:$N$36</definedName>
  </definedNames>
  <calcPr fullCalcOnLoad="1"/>
</workbook>
</file>

<file path=xl/sharedStrings.xml><?xml version="1.0" encoding="utf-8"?>
<sst xmlns="http://schemas.openxmlformats.org/spreadsheetml/2006/main" count="174" uniqueCount="151">
  <si>
    <t>GOVERNO DO ESTADO DE SERGIPE</t>
  </si>
  <si>
    <t xml:space="preserve">UNIDADE GESTORA: </t>
  </si>
  <si>
    <t xml:space="preserve">MÊS DE REFERÊNCIA: </t>
  </si>
  <si>
    <t>OBJETO</t>
  </si>
  <si>
    <t>DATA 
INÍCIO DA VIGÊNCIA</t>
  </si>
  <si>
    <t>DATA
TÉRMINO VIGÊNCIA ATUAL</t>
  </si>
  <si>
    <t>Nº PARECER JURÍDICO</t>
  </si>
  <si>
    <t>Nº DA NOTA DE EMPENHO</t>
  </si>
  <si>
    <t>VALOR EXECUTADO</t>
  </si>
  <si>
    <t>% DE EXECUÇÃO</t>
  </si>
  <si>
    <t>TOTAL GERAL</t>
  </si>
  <si>
    <t>Fonte de dados: Sistema I-GESP</t>
  </si>
  <si>
    <t>PLANILHA DE ACOMPANHAMENTO DA EXECUÇÃO DOS CONTRATOS</t>
  </si>
  <si>
    <t>Nº CONTRATO</t>
  </si>
  <si>
    <t>Nº DA LICITAÇÃO</t>
  </si>
  <si>
    <t>MODALIDADE</t>
  </si>
  <si>
    <t>FORNECEDOR</t>
  </si>
  <si>
    <t>CNPJ</t>
  </si>
  <si>
    <t>FISCAL DO CONTRATO</t>
  </si>
  <si>
    <t>VALOR DO CONTRATO</t>
  </si>
  <si>
    <t>VALOR REFERENTE ADITIVO DO CONTRATO</t>
  </si>
  <si>
    <t>VALOR REFERENTE REAJUSTE DO CONTRATO</t>
  </si>
  <si>
    <t>VALOR LIQUIDADO</t>
  </si>
  <si>
    <t>VALOR PAGO</t>
  </si>
  <si>
    <t xml:space="preserve">  ¢ % de Execução = Valor liquidado x 100 / valor do contrato + valor do reajuste + valor do aditivo</t>
  </si>
  <si>
    <t>PLANILHA DE ACOMPANHAMENTO DA EXECUÇÃO DOS SUPRIMENTOS DE FUNDO</t>
  </si>
  <si>
    <t>Nº PROCESSO SUPRIMENTO DE FUNDOS (i-Gesp)</t>
  </si>
  <si>
    <t>NOME DO SUPRIDO</t>
  </si>
  <si>
    <t>Nº CPF DO SUPRIDO</t>
  </si>
  <si>
    <t>PRAZO PARA APLICAÇÃO</t>
  </si>
  <si>
    <t>DATA LIMITE PARA PRESTAÇÃO DE CONTAS</t>
  </si>
  <si>
    <t>DATA DA PRESTAÇÃO DE CONTAS</t>
  </si>
  <si>
    <t>ELEMENTO DE DESPESA</t>
  </si>
  <si>
    <t>VALOR CONCEDIDO</t>
  </si>
  <si>
    <t>VALOR DEVOLVIDO</t>
  </si>
  <si>
    <t>STATUS</t>
  </si>
  <si>
    <t>SUB-TOTAL</t>
  </si>
  <si>
    <t>191501/SEDETEC</t>
  </si>
  <si>
    <t>Concorrência</t>
  </si>
  <si>
    <t>01/2019</t>
  </si>
  <si>
    <t>AMT Projetos e Serviços Ltda</t>
  </si>
  <si>
    <t>0921/2018 de 02/02/2018,  8812/2018 12/10/2018 e 2265 de 25/04/2019</t>
  </si>
  <si>
    <t>86.808.243/0001-76</t>
  </si>
  <si>
    <t xml:space="preserve">Localyne Transporte Turismo Ltda </t>
  </si>
  <si>
    <t xml:space="preserve">Trivale Administracao </t>
  </si>
  <si>
    <t>267/2018</t>
  </si>
  <si>
    <t>P. Eletrônico</t>
  </si>
  <si>
    <t>Jane Silva Amaral</t>
  </si>
  <si>
    <t xml:space="preserve">Dispensa Presencial </t>
  </si>
  <si>
    <t>00.604.122/0001-97</t>
  </si>
  <si>
    <t>Serviço de  Fornecimento de Ticket Combustível</t>
  </si>
  <si>
    <t>Locação de Veículos Automotores</t>
  </si>
  <si>
    <t>Alexsandra Lima F. dos Santos</t>
  </si>
  <si>
    <t>262/2018</t>
  </si>
  <si>
    <t>Criativa Comercio Ltda</t>
  </si>
  <si>
    <t>Serviço de Locação de Scanner</t>
  </si>
  <si>
    <t>Cíntia Fiel Trefigilio de Souza</t>
  </si>
  <si>
    <t>Serviço de Impressão e Reprografia de Documentos</t>
  </si>
  <si>
    <t>06.030.018/0001-12</t>
  </si>
  <si>
    <t>Claudia Gardênia Alves de Lima Araújo</t>
  </si>
  <si>
    <t>Serviço de Propaganda e Publicidade Legal Institucional</t>
  </si>
  <si>
    <t>Concorrência Pública</t>
  </si>
  <si>
    <t>01/2017</t>
  </si>
  <si>
    <t>ARP - 74/2018 Contrato Centralizado</t>
  </si>
  <si>
    <t>Fonte de dados:DIOF/SEDETEC</t>
  </si>
  <si>
    <t>530/2019</t>
  </si>
  <si>
    <t>28/2019 Contrato Centralizado</t>
  </si>
  <si>
    <t>122/2019</t>
  </si>
  <si>
    <t>Locadora Viva Ltda Me</t>
  </si>
  <si>
    <t>09.440.071/0001-80</t>
  </si>
  <si>
    <t>13/2019 Contrato Centralizado</t>
  </si>
  <si>
    <t>Luiz Melo e Cia Ltda</t>
  </si>
  <si>
    <t>00.299.160/0001-83</t>
  </si>
  <si>
    <t>Execução sob o Regime de Empreitada Por Preço Unitário para os serviços de Construção do Centro Vocacional Tecnológico (CVT) Povoado Crasto – Santa Luzia do Itanhy/SE</t>
  </si>
  <si>
    <t>06/2019 Contrato Centralizado</t>
  </si>
  <si>
    <t>Conceito Comunicação Integrada Ltda</t>
  </si>
  <si>
    <t>Publicidade Legal</t>
  </si>
  <si>
    <t>00.404.419/0001-09</t>
  </si>
  <si>
    <t>114/2019</t>
  </si>
  <si>
    <t>47/2019 Contrato Centralizado</t>
  </si>
  <si>
    <t>240/2019</t>
  </si>
  <si>
    <t>UNIDADE GESTORA:  191501 / SEDETEC</t>
  </si>
  <si>
    <t>04/2019 Contrato centralizado</t>
  </si>
  <si>
    <t>09.381.167/0001-14 00.404.419/0001-09 34.001.487/0002-20</t>
  </si>
  <si>
    <t>2020NE000019 2020NE000020 2020NE000021</t>
  </si>
  <si>
    <t>03.551.401/0001-28</t>
  </si>
  <si>
    <t>30/2019  Contrato Centralizado</t>
  </si>
  <si>
    <t>32/2019 Contrato Centralizado</t>
  </si>
  <si>
    <t>Localiza Rent A Car S/A</t>
  </si>
  <si>
    <t>16.670.085/0001-55</t>
  </si>
  <si>
    <t>04/2020 Contrato Centralizado</t>
  </si>
  <si>
    <t>231/2019</t>
  </si>
  <si>
    <t>04.864.703/0001-19</t>
  </si>
  <si>
    <t>Aereotur Viagens e Oper. Turisticas Ltda</t>
  </si>
  <si>
    <t>CEHOP/SE</t>
  </si>
  <si>
    <t>02/2020 Contrato Centralizado</t>
  </si>
  <si>
    <t>236/2019</t>
  </si>
  <si>
    <t>Tim S.A.</t>
  </si>
  <si>
    <t>02.421.421/0001-11</t>
  </si>
  <si>
    <t>Contratação de serviços de Telefonia Móvel</t>
  </si>
  <si>
    <t xml:space="preserve">Alessandra Rocha Britto                                                             Jane Silva Amaral </t>
  </si>
  <si>
    <t>2019NE000275  2020NE000015 2021NE000013</t>
  </si>
  <si>
    <t>2021NE000012</t>
  </si>
  <si>
    <t>2020NE000012 2021NE000051 2021NE000043</t>
  </si>
  <si>
    <t>2019NE000297 2020NE000011 2021NE000042 2021NE000048 2021NE000011</t>
  </si>
  <si>
    <t>2019NE000256 2020NE000010 2021NE000010 2021NE000041</t>
  </si>
  <si>
    <t>2019NE000336 2020NE000009 2021NE000009</t>
  </si>
  <si>
    <t>2019NE000036 2020NE000016 2021NE000044  2021NE000045  2021NE000050  2021NE000033</t>
  </si>
  <si>
    <t>Fornecimento de Passagem - Aerea, Nacional e Internacional, com taxa de Embarque</t>
  </si>
  <si>
    <t xml:space="preserve">2020NE000112                                              </t>
  </si>
  <si>
    <t>2021NE000014</t>
  </si>
  <si>
    <t>2020NE000108</t>
  </si>
  <si>
    <t>2021NE000019</t>
  </si>
  <si>
    <t>320/2021</t>
  </si>
  <si>
    <t>A Estrutural - Estruturas Metalicas e Construções Ltda</t>
  </si>
  <si>
    <t>05.976.727/0001-22</t>
  </si>
  <si>
    <t>Levantamento Topográfico Planialtimétrico e um relatório fotográfico de uma área de 5.000m²</t>
  </si>
  <si>
    <t>2021NE000120</t>
  </si>
  <si>
    <t>02/2021 Contrato</t>
  </si>
  <si>
    <t>318/2021</t>
  </si>
  <si>
    <t>TECGEO SOLUÇÕES GEOTECNICAS LTDA</t>
  </si>
  <si>
    <t>38.487.346/0001-39</t>
  </si>
  <si>
    <t>Serviços de Sondagem de Simples Reconhecimento de Sub-Solo e Sondagem a Trado</t>
  </si>
  <si>
    <t>2021NE 000121</t>
  </si>
  <si>
    <t>3207/2021 DE 10 DE JUNHO DE 2021.</t>
  </si>
  <si>
    <t>0045/2021 DE 04 DE JANEIRO DE 2021.</t>
  </si>
  <si>
    <t>Teaser Comunicação e Marketing  Ltda                                            Conceito Comunicação Integradda Ltda                                          Objetiva Comunicação Ltda</t>
  </si>
  <si>
    <t>2019NE000350 2020NE000017 2021NE000077 2021NE000078 2021NE000015</t>
  </si>
  <si>
    <t>01/2021     Contrato</t>
  </si>
  <si>
    <t>07//08/2021</t>
  </si>
  <si>
    <t>ALEXSANDRA LIMA FERREIRA DOS SANTOS</t>
  </si>
  <si>
    <t>3.3..90.30</t>
  </si>
  <si>
    <t>3.3..90.39</t>
  </si>
  <si>
    <t>JANE SILVA AMARAL</t>
  </si>
  <si>
    <t>2022RS000001</t>
  </si>
  <si>
    <t>2022RS000002</t>
  </si>
  <si>
    <t>2022NE000047</t>
  </si>
  <si>
    <t>2022NE000048</t>
  </si>
  <si>
    <t>04/05/2022</t>
  </si>
  <si>
    <t>03/06/2022</t>
  </si>
  <si>
    <t>2022NE000050</t>
  </si>
  <si>
    <t>2022NE000049</t>
  </si>
  <si>
    <t>09/05/2022</t>
  </si>
  <si>
    <t>08/06/2022</t>
  </si>
  <si>
    <t>EM EXECUÇÃO</t>
  </si>
  <si>
    <t xml:space="preserve">OBS: VALOR EXECUTADO ATÉ 28/02/2022     </t>
  </si>
  <si>
    <t>Alessandra Rocha Britto              Jane Silva Amaral</t>
  </si>
  <si>
    <t>2020NE00022 2019NE00143</t>
  </si>
  <si>
    <t>MÊS DE REFERÊNCIA:  ATÉ FEVEREIRO/2022</t>
  </si>
  <si>
    <t>XXX.347.85X.XX</t>
  </si>
  <si>
    <t>XXX.237.48X-XX</t>
  </si>
</sst>
</file>

<file path=xl/styles.xml><?xml version="1.0" encoding="utf-8"?>
<styleSheet xmlns="http://schemas.openxmlformats.org/spreadsheetml/2006/main">
  <numFmts count="2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dd/mm/yy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&quot;Ativado&quot;;&quot;Ativado&quot;;&quot;Desativado&quot;"/>
  </numFmts>
  <fonts count="56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14" fontId="1" fillId="35" borderId="14" xfId="0" applyNumberFormat="1" applyFont="1" applyFill="1" applyBorder="1" applyAlignment="1">
      <alignment horizontal="center" vertical="center"/>
    </xf>
    <xf numFmtId="4" fontId="2" fillId="36" borderId="14" xfId="0" applyNumberFormat="1" applyFont="1" applyFill="1" applyBorder="1" applyAlignment="1">
      <alignment/>
    </xf>
    <xf numFmtId="3" fontId="2" fillId="36" borderId="14" xfId="0" applyNumberFormat="1" applyFont="1" applyFill="1" applyBorder="1" applyAlignment="1">
      <alignment horizontal="right"/>
    </xf>
    <xf numFmtId="0" fontId="52" fillId="0" borderId="0" xfId="0" applyFont="1" applyAlignment="1">
      <alignment horizontal="center" vertical="center"/>
    </xf>
    <xf numFmtId="0" fontId="1" fillId="35" borderId="14" xfId="0" applyFont="1" applyFill="1" applyBorder="1" applyAlignment="1">
      <alignment horizontal="center" vertical="center" wrapText="1"/>
    </xf>
    <xf numFmtId="14" fontId="1" fillId="37" borderId="14" xfId="0" applyNumberFormat="1" applyFont="1" applyFill="1" applyBorder="1" applyAlignment="1">
      <alignment horizontal="center" vertical="center"/>
    </xf>
    <xf numFmtId="4" fontId="1" fillId="37" borderId="14" xfId="0" applyNumberFormat="1" applyFont="1" applyFill="1" applyBorder="1" applyAlignment="1">
      <alignment horizontal="right" vertical="center"/>
    </xf>
    <xf numFmtId="0" fontId="1" fillId="37" borderId="15" xfId="0" applyFont="1" applyFill="1" applyBorder="1" applyAlignment="1">
      <alignment vertical="center"/>
    </xf>
    <xf numFmtId="0" fontId="1" fillId="37" borderId="16" xfId="0" applyFont="1" applyFill="1" applyBorder="1" applyAlignment="1">
      <alignment vertical="center"/>
    </xf>
    <xf numFmtId="0" fontId="53" fillId="33" borderId="1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/>
    </xf>
    <xf numFmtId="4" fontId="1" fillId="35" borderId="14" xfId="0" applyNumberFormat="1" applyFont="1" applyFill="1" applyBorder="1" applyAlignment="1">
      <alignment horizontal="right" vertical="center"/>
    </xf>
    <xf numFmtId="14" fontId="1" fillId="35" borderId="15" xfId="0" applyNumberFormat="1" applyFont="1" applyFill="1" applyBorder="1" applyAlignment="1">
      <alignment vertical="center"/>
    </xf>
    <xf numFmtId="4" fontId="1" fillId="35" borderId="15" xfId="0" applyNumberFormat="1" applyFont="1" applyFill="1" applyBorder="1" applyAlignment="1">
      <alignment vertical="center"/>
    </xf>
    <xf numFmtId="14" fontId="1" fillId="35" borderId="14" xfId="0" applyNumberFormat="1" applyFont="1" applyFill="1" applyBorder="1" applyAlignment="1">
      <alignment vertical="center"/>
    </xf>
    <xf numFmtId="4" fontId="1" fillId="35" borderId="14" xfId="0" applyNumberFormat="1" applyFont="1" applyFill="1" applyBorder="1" applyAlignment="1">
      <alignment vertical="center"/>
    </xf>
    <xf numFmtId="0" fontId="1" fillId="35" borderId="17" xfId="0" applyFont="1" applyFill="1" applyBorder="1" applyAlignment="1">
      <alignment/>
    </xf>
    <xf numFmtId="0" fontId="1" fillId="35" borderId="14" xfId="0" applyFont="1" applyFill="1" applyBorder="1" applyAlignment="1">
      <alignment horizontal="center" vertical="center"/>
    </xf>
    <xf numFmtId="4" fontId="1" fillId="37" borderId="15" xfId="0" applyNumberFormat="1" applyFont="1" applyFill="1" applyBorder="1" applyAlignment="1">
      <alignment vertical="center"/>
    </xf>
    <xf numFmtId="0" fontId="1" fillId="35" borderId="17" xfId="0" applyFont="1" applyFill="1" applyBorder="1" applyAlignment="1">
      <alignment horizontal="center" wrapText="1"/>
    </xf>
    <xf numFmtId="14" fontId="1" fillId="35" borderId="17" xfId="0" applyNumberFormat="1" applyFont="1" applyFill="1" applyBorder="1" applyAlignment="1">
      <alignment vertical="center"/>
    </xf>
    <xf numFmtId="4" fontId="1" fillId="37" borderId="14" xfId="0" applyNumberFormat="1" applyFont="1" applyFill="1" applyBorder="1" applyAlignment="1">
      <alignment vertical="center"/>
    </xf>
    <xf numFmtId="49" fontId="1" fillId="37" borderId="14" xfId="0" applyNumberFormat="1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" fillId="37" borderId="14" xfId="0" applyFont="1" applyFill="1" applyBorder="1" applyAlignment="1">
      <alignment horizontal="center" vertical="center" wrapText="1"/>
    </xf>
    <xf numFmtId="4" fontId="1" fillId="35" borderId="15" xfId="0" applyNumberFormat="1" applyFont="1" applyFill="1" applyBorder="1" applyAlignment="1">
      <alignment horizontal="right" vertical="center"/>
    </xf>
    <xf numFmtId="4" fontId="1" fillId="35" borderId="17" xfId="0" applyNumberFormat="1" applyFont="1" applyFill="1" applyBorder="1" applyAlignment="1">
      <alignment horizontal="right" vertical="center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/>
    </xf>
    <xf numFmtId="0" fontId="1" fillId="37" borderId="17" xfId="0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left" vertical="center"/>
    </xf>
    <xf numFmtId="0" fontId="1" fillId="37" borderId="17" xfId="0" applyFont="1" applyFill="1" applyBorder="1" applyAlignment="1">
      <alignment horizontal="left" vertical="center"/>
    </xf>
    <xf numFmtId="4" fontId="1" fillId="37" borderId="15" xfId="0" applyNumberFormat="1" applyFont="1" applyFill="1" applyBorder="1" applyAlignment="1">
      <alignment horizontal="right" vertical="center"/>
    </xf>
    <xf numFmtId="14" fontId="1" fillId="35" borderId="15" xfId="0" applyNumberFormat="1" applyFont="1" applyFill="1" applyBorder="1" applyAlignment="1">
      <alignment horizontal="center" vertical="center"/>
    </xf>
    <xf numFmtId="14" fontId="1" fillId="35" borderId="17" xfId="0" applyNumberFormat="1" applyFont="1" applyFill="1" applyBorder="1" applyAlignment="1">
      <alignment horizontal="center" vertical="center"/>
    </xf>
    <xf numFmtId="4" fontId="1" fillId="37" borderId="15" xfId="0" applyNumberFormat="1" applyFont="1" applyFill="1" applyBorder="1" applyAlignment="1">
      <alignment horizontal="right" vertical="center"/>
    </xf>
    <xf numFmtId="14" fontId="1" fillId="37" borderId="15" xfId="0" applyNumberFormat="1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horizontal="center" vertical="center"/>
    </xf>
    <xf numFmtId="0" fontId="1" fillId="37" borderId="17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horizontal="left" vertical="center"/>
    </xf>
    <xf numFmtId="0" fontId="1" fillId="37" borderId="17" xfId="0" applyFont="1" applyFill="1" applyBorder="1" applyAlignment="1">
      <alignment horizontal="left" vertical="center"/>
    </xf>
    <xf numFmtId="0" fontId="52" fillId="0" borderId="18" xfId="0" applyFont="1" applyBorder="1" applyAlignment="1">
      <alignment horizontal="center" vertical="center"/>
    </xf>
    <xf numFmtId="4" fontId="1" fillId="35" borderId="15" xfId="0" applyNumberFormat="1" applyFont="1" applyFill="1" applyBorder="1" applyAlignment="1">
      <alignment horizontal="right" vertical="center"/>
    </xf>
    <xf numFmtId="4" fontId="1" fillId="35" borderId="16" xfId="0" applyNumberFormat="1" applyFont="1" applyFill="1" applyBorder="1" applyAlignment="1">
      <alignment horizontal="right" vertical="center"/>
    </xf>
    <xf numFmtId="4" fontId="1" fillId="35" borderId="17" xfId="0" applyNumberFormat="1" applyFont="1" applyFill="1" applyBorder="1" applyAlignment="1">
      <alignment horizontal="right" vertical="center"/>
    </xf>
    <xf numFmtId="0" fontId="1" fillId="37" borderId="15" xfId="0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center" vertical="center" wrapText="1"/>
    </xf>
    <xf numFmtId="4" fontId="1" fillId="37" borderId="15" xfId="0" applyNumberFormat="1" applyFont="1" applyFill="1" applyBorder="1" applyAlignment="1">
      <alignment horizontal="center" vertical="center"/>
    </xf>
    <xf numFmtId="4" fontId="1" fillId="37" borderId="17" xfId="0" applyNumberFormat="1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14" fontId="1" fillId="35" borderId="15" xfId="0" applyNumberFormat="1" applyFont="1" applyFill="1" applyBorder="1" applyAlignment="1">
      <alignment horizontal="center" vertical="center"/>
    </xf>
    <xf numFmtId="14" fontId="1" fillId="35" borderId="17" xfId="0" applyNumberFormat="1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37" borderId="16" xfId="0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left" vertical="center" wrapText="1"/>
    </xf>
    <xf numFmtId="0" fontId="1" fillId="35" borderId="16" xfId="0" applyFont="1" applyFill="1" applyBorder="1" applyAlignment="1">
      <alignment horizontal="left" vertical="center" wrapText="1"/>
    </xf>
    <xf numFmtId="0" fontId="1" fillId="35" borderId="17" xfId="0" applyFont="1" applyFill="1" applyBorder="1" applyAlignment="1">
      <alignment horizontal="left" vertical="center" wrapText="1"/>
    </xf>
    <xf numFmtId="0" fontId="1" fillId="35" borderId="15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left" vertical="center"/>
    </xf>
    <xf numFmtId="0" fontId="1" fillId="35" borderId="16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left" vertical="center"/>
    </xf>
    <xf numFmtId="0" fontId="54" fillId="33" borderId="14" xfId="0" applyFont="1" applyFill="1" applyBorder="1" applyAlignment="1">
      <alignment horizontal="center" vertical="center"/>
    </xf>
    <xf numFmtId="49" fontId="1" fillId="37" borderId="15" xfId="0" applyNumberFormat="1" applyFont="1" applyFill="1" applyBorder="1" applyAlignment="1">
      <alignment horizontal="center" vertical="center" wrapText="1"/>
    </xf>
    <xf numFmtId="49" fontId="1" fillId="37" borderId="16" xfId="0" applyNumberFormat="1" applyFont="1" applyFill="1" applyBorder="1" applyAlignment="1">
      <alignment horizontal="center" vertical="center" wrapText="1"/>
    </xf>
    <xf numFmtId="49" fontId="1" fillId="37" borderId="17" xfId="0" applyNumberFormat="1" applyFont="1" applyFill="1" applyBorder="1" applyAlignment="1">
      <alignment horizontal="center" vertical="center" wrapText="1"/>
    </xf>
    <xf numFmtId="49" fontId="1" fillId="37" borderId="15" xfId="0" applyNumberFormat="1" applyFont="1" applyFill="1" applyBorder="1" applyAlignment="1">
      <alignment horizontal="center" vertical="center"/>
    </xf>
    <xf numFmtId="49" fontId="1" fillId="37" borderId="16" xfId="0" applyNumberFormat="1" applyFont="1" applyFill="1" applyBorder="1" applyAlignment="1">
      <alignment horizontal="center" vertical="center"/>
    </xf>
    <xf numFmtId="49" fontId="1" fillId="37" borderId="17" xfId="0" applyNumberFormat="1" applyFont="1" applyFill="1" applyBorder="1" applyAlignment="1">
      <alignment horizontal="center" vertical="center"/>
    </xf>
    <xf numFmtId="49" fontId="1" fillId="37" borderId="15" xfId="0" applyNumberFormat="1" applyFont="1" applyFill="1" applyBorder="1" applyAlignment="1">
      <alignment horizontal="left" vertical="center" wrapText="1"/>
    </xf>
    <xf numFmtId="49" fontId="1" fillId="37" borderId="16" xfId="0" applyNumberFormat="1" applyFont="1" applyFill="1" applyBorder="1" applyAlignment="1">
      <alignment horizontal="left" vertical="center" wrapText="1"/>
    </xf>
    <xf numFmtId="49" fontId="1" fillId="37" borderId="17" xfId="0" applyNumberFormat="1" applyFont="1" applyFill="1" applyBorder="1" applyAlignment="1">
      <alignment horizontal="left" vertical="center" wrapText="1"/>
    </xf>
    <xf numFmtId="0" fontId="1" fillId="37" borderId="15" xfId="0" applyFont="1" applyFill="1" applyBorder="1" applyAlignment="1">
      <alignment horizontal="center"/>
    </xf>
    <xf numFmtId="0" fontId="1" fillId="37" borderId="16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/>
    </xf>
    <xf numFmtId="0" fontId="1" fillId="37" borderId="16" xfId="0" applyFont="1" applyFill="1" applyBorder="1" applyAlignment="1">
      <alignment horizontal="left" vertical="center"/>
    </xf>
    <xf numFmtId="0" fontId="1" fillId="37" borderId="15" xfId="0" applyFont="1" applyFill="1" applyBorder="1" applyAlignment="1">
      <alignment horizontal="left" vertical="center" wrapText="1"/>
    </xf>
    <xf numFmtId="0" fontId="1" fillId="37" borderId="17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4" fontId="4" fillId="0" borderId="2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7" fontId="1" fillId="0" borderId="0" xfId="0" applyNumberFormat="1" applyFont="1" applyAlignment="1">
      <alignment horizontal="left"/>
    </xf>
    <xf numFmtId="14" fontId="4" fillId="0" borderId="12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3" fillId="0" borderId="28" xfId="0" applyFont="1" applyBorder="1" applyAlignment="1">
      <alignment horizontal="left" vertical="center"/>
    </xf>
    <xf numFmtId="0" fontId="5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0</xdr:rowOff>
    </xdr:from>
    <xdr:to>
      <xdr:col>2</xdr:col>
      <xdr:colOff>752475</xdr:colOff>
      <xdr:row>4</xdr:row>
      <xdr:rowOff>114300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190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1</xdr:row>
      <xdr:rowOff>76200</xdr:rowOff>
    </xdr:from>
    <xdr:to>
      <xdr:col>3</xdr:col>
      <xdr:colOff>352425</xdr:colOff>
      <xdr:row>4</xdr:row>
      <xdr:rowOff>171450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3209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9.8515625" style="0" customWidth="1"/>
    <col min="2" max="2" width="17.00390625" style="0" bestFit="1" customWidth="1"/>
    <col min="3" max="3" width="22.57421875" style="0" customWidth="1"/>
    <col min="4" max="4" width="18.140625" style="0" bestFit="1" customWidth="1"/>
    <col min="5" max="5" width="46.8515625" style="0" customWidth="1"/>
    <col min="6" max="6" width="30.7109375" style="0" bestFit="1" customWidth="1"/>
    <col min="7" max="7" width="34.8515625" style="0" bestFit="1" customWidth="1"/>
    <col min="8" max="8" width="33.8515625" style="0" customWidth="1"/>
    <col min="9" max="9" width="23.7109375" style="0" customWidth="1"/>
    <col min="10" max="11" width="18.7109375" style="0" bestFit="1" customWidth="1"/>
    <col min="12" max="12" width="20.140625" style="0" bestFit="1" customWidth="1"/>
    <col min="13" max="14" width="18.140625" style="0" bestFit="1" customWidth="1"/>
    <col min="15" max="15" width="19.57421875" style="0" bestFit="1" customWidth="1"/>
    <col min="16" max="16" width="18.7109375" style="0" bestFit="1" customWidth="1"/>
    <col min="17" max="17" width="17.57421875" style="0" bestFit="1" customWidth="1"/>
    <col min="18" max="18" width="24.00390625" style="0" bestFit="1" customWidth="1"/>
  </cols>
  <sheetData>
    <row r="1" spans="1:17" ht="15.75">
      <c r="A1" s="3"/>
      <c r="B1" s="3"/>
      <c r="C1" s="3"/>
      <c r="D1" s="3"/>
      <c r="E1" s="3"/>
      <c r="F1" s="5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.75">
      <c r="A2" s="3"/>
      <c r="B2" s="3"/>
      <c r="C2" s="3"/>
      <c r="D2" s="3"/>
      <c r="E2" s="3"/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3"/>
      <c r="B3" s="3"/>
      <c r="C3" s="3"/>
      <c r="D3" s="3"/>
      <c r="E3" s="3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3"/>
      <c r="B4" s="3"/>
      <c r="C4" s="3"/>
      <c r="D4" s="3"/>
      <c r="E4" s="3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75">
      <c r="A5" s="3"/>
      <c r="B5" s="3"/>
      <c r="C5" s="3"/>
      <c r="D5" s="3"/>
      <c r="E5" s="3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.75">
      <c r="A6" s="3"/>
      <c r="B6" s="3"/>
      <c r="C6" s="3"/>
      <c r="D6" s="3"/>
      <c r="E6" s="3"/>
      <c r="F6" s="5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>
      <c r="A7" s="1" t="s">
        <v>0</v>
      </c>
      <c r="B7" s="3"/>
      <c r="C7" s="3"/>
      <c r="D7" s="3"/>
      <c r="E7" s="3"/>
      <c r="F7" s="5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.75">
      <c r="A8" s="1"/>
      <c r="B8" s="3"/>
      <c r="C8" s="3"/>
      <c r="D8" s="3"/>
      <c r="E8" s="3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.75">
      <c r="A9" s="1" t="s">
        <v>81</v>
      </c>
      <c r="B9" s="3"/>
      <c r="C9" s="3"/>
      <c r="D9" s="3"/>
      <c r="E9" s="3"/>
      <c r="F9" s="5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.75">
      <c r="A10" s="1" t="s">
        <v>148</v>
      </c>
      <c r="B10" s="3"/>
      <c r="C10" s="3"/>
      <c r="D10" s="3"/>
      <c r="E10" s="3"/>
      <c r="F10" s="5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5.75">
      <c r="A11" s="3"/>
      <c r="B11" s="3"/>
      <c r="C11" s="3"/>
      <c r="D11" s="3"/>
      <c r="E11" s="3"/>
      <c r="F11" s="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1">
      <c r="A12" s="106" t="s">
        <v>12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</row>
    <row r="13" spans="1:17" ht="63">
      <c r="A13" s="26" t="s">
        <v>13</v>
      </c>
      <c r="B13" s="26" t="s">
        <v>14</v>
      </c>
      <c r="C13" s="36" t="s">
        <v>15</v>
      </c>
      <c r="D13" s="36" t="s">
        <v>6</v>
      </c>
      <c r="E13" s="36" t="s">
        <v>16</v>
      </c>
      <c r="F13" s="36" t="s">
        <v>17</v>
      </c>
      <c r="G13" s="36" t="s">
        <v>3</v>
      </c>
      <c r="H13" s="36" t="s">
        <v>18</v>
      </c>
      <c r="I13" s="36" t="s">
        <v>7</v>
      </c>
      <c r="J13" s="36" t="s">
        <v>4</v>
      </c>
      <c r="K13" s="36" t="s">
        <v>5</v>
      </c>
      <c r="L13" s="36" t="s">
        <v>19</v>
      </c>
      <c r="M13" s="36" t="s">
        <v>20</v>
      </c>
      <c r="N13" s="36" t="s">
        <v>21</v>
      </c>
      <c r="O13" s="36" t="s">
        <v>22</v>
      </c>
      <c r="P13" s="36" t="s">
        <v>23</v>
      </c>
      <c r="Q13" s="36" t="s">
        <v>9</v>
      </c>
    </row>
    <row r="14" spans="1:18" ht="94.5">
      <c r="A14" s="49" t="s">
        <v>39</v>
      </c>
      <c r="B14" s="49" t="s">
        <v>39</v>
      </c>
      <c r="C14" s="60" t="s">
        <v>38</v>
      </c>
      <c r="D14" s="52" t="s">
        <v>41</v>
      </c>
      <c r="E14" s="61" t="s">
        <v>40</v>
      </c>
      <c r="F14" s="60" t="s">
        <v>42</v>
      </c>
      <c r="G14" s="52" t="s">
        <v>73</v>
      </c>
      <c r="H14" s="52" t="s">
        <v>94</v>
      </c>
      <c r="I14" s="31" t="s">
        <v>147</v>
      </c>
      <c r="J14" s="32">
        <v>43593</v>
      </c>
      <c r="K14" s="32">
        <v>44949</v>
      </c>
      <c r="L14" s="33">
        <v>1468570.99</v>
      </c>
      <c r="M14" s="33">
        <f>4883.96+240290.3</f>
        <v>245174.25999999998</v>
      </c>
      <c r="N14" s="33">
        <v>117387.88</v>
      </c>
      <c r="O14" s="33">
        <f>462088.02+102732.97+16431.4+502873.71+401685.22+185209.47</f>
        <v>1671020.79</v>
      </c>
      <c r="P14" s="33">
        <f>256061.27+95557.66+7638.25+102830.84+119164.37+95209.15+809349.78+185209.47</f>
        <v>1671020.79</v>
      </c>
      <c r="Q14" s="33">
        <f aca="true" t="shared" si="0" ref="Q14:Q27">(O14*100)/(L14+M14+N14)</f>
        <v>91.25610599377885</v>
      </c>
      <c r="R14" s="30"/>
    </row>
    <row r="15" spans="1:18" ht="15.75">
      <c r="A15" s="107" t="s">
        <v>82</v>
      </c>
      <c r="B15" s="110" t="s">
        <v>62</v>
      </c>
      <c r="C15" s="82" t="s">
        <v>61</v>
      </c>
      <c r="D15" s="68"/>
      <c r="E15" s="120" t="s">
        <v>126</v>
      </c>
      <c r="F15" s="82" t="s">
        <v>83</v>
      </c>
      <c r="G15" s="82" t="s">
        <v>60</v>
      </c>
      <c r="H15" s="82" t="s">
        <v>59</v>
      </c>
      <c r="I15" s="82" t="s">
        <v>84</v>
      </c>
      <c r="J15" s="32">
        <v>43467</v>
      </c>
      <c r="K15" s="32" t="s">
        <v>129</v>
      </c>
      <c r="L15" s="33">
        <v>15000</v>
      </c>
      <c r="M15" s="33">
        <v>0</v>
      </c>
      <c r="N15" s="33">
        <v>0</v>
      </c>
      <c r="O15" s="33">
        <v>0</v>
      </c>
      <c r="P15" s="33">
        <v>0</v>
      </c>
      <c r="Q15" s="33">
        <f t="shared" si="0"/>
        <v>0</v>
      </c>
      <c r="R15" s="30"/>
    </row>
    <row r="16" spans="1:18" ht="84.75" customHeight="1">
      <c r="A16" s="109"/>
      <c r="B16" s="112"/>
      <c r="C16" s="83"/>
      <c r="D16" s="69"/>
      <c r="E16" s="121"/>
      <c r="F16" s="83"/>
      <c r="G16" s="83"/>
      <c r="H16" s="83"/>
      <c r="I16" s="83"/>
      <c r="J16" s="32">
        <v>44416</v>
      </c>
      <c r="K16" s="32">
        <v>44780</v>
      </c>
      <c r="L16" s="33">
        <v>40000</v>
      </c>
      <c r="M16" s="33">
        <v>0</v>
      </c>
      <c r="N16" s="33">
        <v>0</v>
      </c>
      <c r="O16" s="33">
        <v>0</v>
      </c>
      <c r="P16" s="33">
        <v>0</v>
      </c>
      <c r="Q16" s="33">
        <f t="shared" si="0"/>
        <v>0</v>
      </c>
      <c r="R16" s="30"/>
    </row>
    <row r="17" spans="1:18" ht="15.75" customHeight="1">
      <c r="A17" s="107" t="s">
        <v>86</v>
      </c>
      <c r="B17" s="110" t="s">
        <v>65</v>
      </c>
      <c r="C17" s="82" t="s">
        <v>48</v>
      </c>
      <c r="D17" s="34"/>
      <c r="E17" s="113" t="s">
        <v>43</v>
      </c>
      <c r="F17" s="110" t="s">
        <v>85</v>
      </c>
      <c r="G17" s="82" t="s">
        <v>51</v>
      </c>
      <c r="H17" s="82" t="s">
        <v>100</v>
      </c>
      <c r="I17" s="107" t="s">
        <v>106</v>
      </c>
      <c r="J17" s="32">
        <v>43711</v>
      </c>
      <c r="K17" s="32">
        <v>44076</v>
      </c>
      <c r="L17" s="33">
        <v>175200</v>
      </c>
      <c r="M17" s="33">
        <v>0</v>
      </c>
      <c r="N17" s="33">
        <v>0</v>
      </c>
      <c r="O17" s="33">
        <v>144540</v>
      </c>
      <c r="P17" s="33">
        <v>144540</v>
      </c>
      <c r="Q17" s="33">
        <f t="shared" si="0"/>
        <v>82.5</v>
      </c>
      <c r="R17" s="78"/>
    </row>
    <row r="18" spans="1:18" ht="45.75" customHeight="1">
      <c r="A18" s="108"/>
      <c r="B18" s="111"/>
      <c r="C18" s="96"/>
      <c r="D18" s="35"/>
      <c r="E18" s="114"/>
      <c r="F18" s="111"/>
      <c r="G18" s="96"/>
      <c r="H18" s="96"/>
      <c r="I18" s="108"/>
      <c r="J18" s="32">
        <v>44077</v>
      </c>
      <c r="K18" s="32">
        <v>44441</v>
      </c>
      <c r="L18" s="33">
        <v>58400</v>
      </c>
      <c r="M18" s="33">
        <v>175200</v>
      </c>
      <c r="N18" s="33">
        <v>0</v>
      </c>
      <c r="O18" s="33">
        <v>175200</v>
      </c>
      <c r="P18" s="33">
        <v>175200</v>
      </c>
      <c r="Q18" s="33">
        <f t="shared" si="0"/>
        <v>75</v>
      </c>
      <c r="R18" s="78"/>
    </row>
    <row r="19" spans="1:18" ht="45.75" customHeight="1">
      <c r="A19" s="108"/>
      <c r="B19" s="111"/>
      <c r="C19" s="96"/>
      <c r="D19" s="35"/>
      <c r="E19" s="114"/>
      <c r="F19" s="111"/>
      <c r="G19" s="96"/>
      <c r="H19" s="96"/>
      <c r="I19" s="108"/>
      <c r="J19" s="32">
        <v>44442</v>
      </c>
      <c r="K19" s="32">
        <v>44531</v>
      </c>
      <c r="L19" s="33">
        <v>43800</v>
      </c>
      <c r="M19" s="33">
        <v>0</v>
      </c>
      <c r="N19" s="33">
        <v>0</v>
      </c>
      <c r="O19" s="33">
        <f>14600*3</f>
        <v>43800</v>
      </c>
      <c r="P19" s="33">
        <f>14600*2</f>
        <v>29200</v>
      </c>
      <c r="Q19" s="33">
        <f t="shared" si="0"/>
        <v>100</v>
      </c>
      <c r="R19" s="78"/>
    </row>
    <row r="20" spans="1:18" ht="45.75" customHeight="1">
      <c r="A20" s="109"/>
      <c r="B20" s="112"/>
      <c r="C20" s="83"/>
      <c r="D20" s="35"/>
      <c r="E20" s="115"/>
      <c r="F20" s="112"/>
      <c r="G20" s="83"/>
      <c r="H20" s="83"/>
      <c r="I20" s="109"/>
      <c r="J20" s="32">
        <v>44532</v>
      </c>
      <c r="K20" s="32">
        <v>44806</v>
      </c>
      <c r="L20" s="33">
        <v>1210.72</v>
      </c>
      <c r="M20" s="33">
        <v>0</v>
      </c>
      <c r="N20" s="33">
        <v>0</v>
      </c>
      <c r="O20" s="33">
        <v>0</v>
      </c>
      <c r="P20" s="33">
        <v>0</v>
      </c>
      <c r="Q20" s="33">
        <f t="shared" si="0"/>
        <v>0</v>
      </c>
      <c r="R20" s="78"/>
    </row>
    <row r="21" spans="1:18" ht="49.5" customHeight="1">
      <c r="A21" s="70" t="s">
        <v>66</v>
      </c>
      <c r="B21" s="73" t="s">
        <v>67</v>
      </c>
      <c r="C21" s="70" t="s">
        <v>46</v>
      </c>
      <c r="D21" s="100"/>
      <c r="E21" s="97" t="s">
        <v>68</v>
      </c>
      <c r="F21" s="73" t="s">
        <v>69</v>
      </c>
      <c r="G21" s="70" t="s">
        <v>51</v>
      </c>
      <c r="H21" s="82" t="s">
        <v>100</v>
      </c>
      <c r="I21" s="70" t="s">
        <v>105</v>
      </c>
      <c r="J21" s="27">
        <v>43683</v>
      </c>
      <c r="K21" s="27">
        <v>44048</v>
      </c>
      <c r="L21" s="38">
        <v>46439.88</v>
      </c>
      <c r="M21" s="38">
        <v>0</v>
      </c>
      <c r="N21" s="38">
        <v>0</v>
      </c>
      <c r="O21" s="38">
        <f>3353.99+3869.99+3869.99+3869.99+3869.99+3869.99+3869.99+3869.99+3869.99+3869.99</f>
        <v>38183.89999999999</v>
      </c>
      <c r="P21" s="38">
        <v>3818.9</v>
      </c>
      <c r="Q21" s="38">
        <f t="shared" si="0"/>
        <v>82.22221935112664</v>
      </c>
      <c r="R21" s="78"/>
    </row>
    <row r="22" spans="1:18" ht="48.75" customHeight="1">
      <c r="A22" s="71"/>
      <c r="B22" s="74"/>
      <c r="C22" s="71"/>
      <c r="D22" s="101"/>
      <c r="E22" s="98"/>
      <c r="F22" s="74"/>
      <c r="G22" s="71"/>
      <c r="H22" s="96"/>
      <c r="I22" s="71"/>
      <c r="J22" s="27">
        <v>44049</v>
      </c>
      <c r="K22" s="27">
        <v>44413</v>
      </c>
      <c r="L22" s="38">
        <v>46439.88</v>
      </c>
      <c r="M22" s="38">
        <v>0</v>
      </c>
      <c r="N22" s="38">
        <f>802.98+267.66</f>
        <v>1070.64</v>
      </c>
      <c r="O22" s="38">
        <f>15479.96+3869.99+3869.99+3869.99+3869.99+12591.39+3959.21</f>
        <v>47510.51999999999</v>
      </c>
      <c r="P22" s="38">
        <f>23219.94+3869.99+3869.99+7829.2+3959.21+3959.21+802.98</f>
        <v>47510.52</v>
      </c>
      <c r="Q22" s="53">
        <f>(O22*100)/(L22+M22+N22)</f>
        <v>99.99999999999999</v>
      </c>
      <c r="R22" s="78"/>
    </row>
    <row r="23" spans="1:18" ht="48.75" customHeight="1">
      <c r="A23" s="72"/>
      <c r="B23" s="75"/>
      <c r="C23" s="72"/>
      <c r="D23" s="102"/>
      <c r="E23" s="99"/>
      <c r="F23" s="75"/>
      <c r="G23" s="72"/>
      <c r="H23" s="83"/>
      <c r="I23" s="72"/>
      <c r="J23" s="27">
        <v>44414</v>
      </c>
      <c r="K23" s="27">
        <v>44778</v>
      </c>
      <c r="L23" s="38">
        <v>46439.88</v>
      </c>
      <c r="M23" s="38">
        <v>0</v>
      </c>
      <c r="N23" s="38">
        <v>0</v>
      </c>
      <c r="O23" s="38">
        <f>3959.21*4+3959.21+3959.21</f>
        <v>23755.26</v>
      </c>
      <c r="P23" s="38">
        <f>3959.21*3+3959.21</f>
        <v>15836.84</v>
      </c>
      <c r="Q23" s="53">
        <f>(O23*100)/(L23+M23+N23)</f>
        <v>51.1527161568893</v>
      </c>
      <c r="R23" s="78"/>
    </row>
    <row r="24" spans="1:18" ht="29.25" customHeight="1">
      <c r="A24" s="70" t="s">
        <v>87</v>
      </c>
      <c r="B24" s="73" t="s">
        <v>67</v>
      </c>
      <c r="C24" s="70" t="s">
        <v>46</v>
      </c>
      <c r="D24" s="100"/>
      <c r="E24" s="97" t="s">
        <v>88</v>
      </c>
      <c r="F24" s="73" t="s">
        <v>89</v>
      </c>
      <c r="G24" s="70" t="s">
        <v>51</v>
      </c>
      <c r="H24" s="82" t="s">
        <v>100</v>
      </c>
      <c r="I24" s="70" t="s">
        <v>104</v>
      </c>
      <c r="J24" s="27">
        <v>43692</v>
      </c>
      <c r="K24" s="27">
        <v>44057</v>
      </c>
      <c r="L24" s="38">
        <v>22800</v>
      </c>
      <c r="M24" s="38">
        <v>0</v>
      </c>
      <c r="N24" s="38">
        <v>0</v>
      </c>
      <c r="O24" s="38">
        <v>13616.67</v>
      </c>
      <c r="P24" s="38">
        <v>13616.67</v>
      </c>
      <c r="Q24" s="38">
        <f t="shared" si="0"/>
        <v>59.72223684210526</v>
      </c>
      <c r="R24" s="78"/>
    </row>
    <row r="25" spans="1:18" ht="54" customHeight="1">
      <c r="A25" s="71"/>
      <c r="B25" s="74"/>
      <c r="C25" s="71"/>
      <c r="D25" s="101"/>
      <c r="E25" s="98"/>
      <c r="F25" s="74"/>
      <c r="G25" s="71"/>
      <c r="H25" s="96"/>
      <c r="I25" s="71"/>
      <c r="J25" s="27">
        <v>44058</v>
      </c>
      <c r="K25" s="27">
        <v>44422</v>
      </c>
      <c r="L25" s="38">
        <v>8550</v>
      </c>
      <c r="M25" s="38">
        <v>14250</v>
      </c>
      <c r="N25" s="38">
        <v>0</v>
      </c>
      <c r="O25" s="38">
        <f>13300+7643.8</f>
        <v>20943.8</v>
      </c>
      <c r="P25" s="38">
        <f>7600+3800+1900+1900+1900+1900+1943.8</f>
        <v>20943.8</v>
      </c>
      <c r="Q25" s="38">
        <f t="shared" si="0"/>
        <v>91.85877192982456</v>
      </c>
      <c r="R25" s="78"/>
    </row>
    <row r="26" spans="1:19" ht="54" customHeight="1">
      <c r="A26" s="72"/>
      <c r="B26" s="75"/>
      <c r="C26" s="72"/>
      <c r="D26" s="102"/>
      <c r="E26" s="99"/>
      <c r="F26" s="75"/>
      <c r="G26" s="72"/>
      <c r="H26" s="83"/>
      <c r="I26" s="72"/>
      <c r="J26" s="64">
        <v>44423</v>
      </c>
      <c r="K26" s="64">
        <v>44787</v>
      </c>
      <c r="L26" s="53">
        <v>8747.1</v>
      </c>
      <c r="M26" s="53">
        <v>0</v>
      </c>
      <c r="N26" s="53">
        <v>0</v>
      </c>
      <c r="O26" s="38">
        <f>5831.4+971.8+1943.8</f>
        <v>8747</v>
      </c>
      <c r="P26" s="38">
        <v>4859.5</v>
      </c>
      <c r="Q26" s="53">
        <f t="shared" si="0"/>
        <v>99.99885676395606</v>
      </c>
      <c r="R26" s="78"/>
      <c r="S26" s="51"/>
    </row>
    <row r="27" spans="1:18" ht="31.5" customHeight="1">
      <c r="A27" s="70" t="s">
        <v>70</v>
      </c>
      <c r="B27" s="73" t="s">
        <v>45</v>
      </c>
      <c r="C27" s="70" t="s">
        <v>46</v>
      </c>
      <c r="D27" s="100"/>
      <c r="E27" s="97" t="s">
        <v>71</v>
      </c>
      <c r="F27" s="73" t="s">
        <v>72</v>
      </c>
      <c r="G27" s="70" t="s">
        <v>57</v>
      </c>
      <c r="H27" s="73" t="s">
        <v>47</v>
      </c>
      <c r="I27" s="70" t="s">
        <v>101</v>
      </c>
      <c r="J27" s="39">
        <v>43691</v>
      </c>
      <c r="K27" s="39">
        <v>44244</v>
      </c>
      <c r="L27" s="40">
        <v>11832.8</v>
      </c>
      <c r="M27" s="40">
        <v>8452.68</v>
      </c>
      <c r="N27" s="40">
        <v>0</v>
      </c>
      <c r="O27" s="53">
        <f>1056.44+9450.96+991.66</f>
        <v>11499.06</v>
      </c>
      <c r="P27" s="53">
        <f>10507.96+991.66</f>
        <v>11499.619999999999</v>
      </c>
      <c r="Q27" s="79">
        <f t="shared" si="0"/>
        <v>56.68616172750164</v>
      </c>
      <c r="R27" s="78"/>
    </row>
    <row r="28" spans="1:18" ht="56.25" customHeight="1">
      <c r="A28" s="72"/>
      <c r="B28" s="75"/>
      <c r="C28" s="72"/>
      <c r="D28" s="102"/>
      <c r="E28" s="99"/>
      <c r="F28" s="75"/>
      <c r="G28" s="72"/>
      <c r="H28" s="75"/>
      <c r="I28" s="72"/>
      <c r="J28" s="41">
        <v>44245</v>
      </c>
      <c r="K28" s="41">
        <v>44609</v>
      </c>
      <c r="L28" s="42">
        <v>20284.68</v>
      </c>
      <c r="M28" s="42">
        <v>0</v>
      </c>
      <c r="N28" s="42">
        <v>0</v>
      </c>
      <c r="O28" s="38">
        <v>9764.54</v>
      </c>
      <c r="P28" s="38">
        <f>8821.36+1105.62</f>
        <v>9926.98</v>
      </c>
      <c r="Q28" s="81"/>
      <c r="R28" s="78"/>
    </row>
    <row r="29" spans="1:18" ht="15.75" customHeight="1">
      <c r="A29" s="70" t="s">
        <v>63</v>
      </c>
      <c r="B29" s="73" t="s">
        <v>53</v>
      </c>
      <c r="C29" s="73" t="s">
        <v>46</v>
      </c>
      <c r="D29" s="73"/>
      <c r="E29" s="103" t="s">
        <v>54</v>
      </c>
      <c r="F29" s="73" t="s">
        <v>58</v>
      </c>
      <c r="G29" s="97" t="s">
        <v>55</v>
      </c>
      <c r="H29" s="70" t="s">
        <v>56</v>
      </c>
      <c r="I29" s="70" t="s">
        <v>107</v>
      </c>
      <c r="J29" s="27">
        <v>43804</v>
      </c>
      <c r="K29" s="27">
        <v>44170</v>
      </c>
      <c r="L29" s="79">
        <v>2724</v>
      </c>
      <c r="M29" s="79">
        <f>2724+2724+2724</f>
        <v>8172</v>
      </c>
      <c r="N29" s="79">
        <v>0</v>
      </c>
      <c r="O29" s="79">
        <f>2497+227+1816+681+454+227+227+227+227+227+227+227</f>
        <v>7264</v>
      </c>
      <c r="P29" s="79">
        <f>4540+227+227+227+681+227+454+227+227</f>
        <v>7037</v>
      </c>
      <c r="Q29" s="79">
        <f>(O29*100)/(L29+M29+N29)</f>
        <v>66.66666666666667</v>
      </c>
      <c r="R29" s="78"/>
    </row>
    <row r="30" spans="1:18" ht="15.75">
      <c r="A30" s="71"/>
      <c r="B30" s="74"/>
      <c r="C30" s="74"/>
      <c r="D30" s="74"/>
      <c r="E30" s="104"/>
      <c r="F30" s="74"/>
      <c r="G30" s="98"/>
      <c r="H30" s="71"/>
      <c r="I30" s="71"/>
      <c r="J30" s="27">
        <v>44170</v>
      </c>
      <c r="K30" s="27">
        <v>44535</v>
      </c>
      <c r="L30" s="80"/>
      <c r="M30" s="80"/>
      <c r="N30" s="80"/>
      <c r="O30" s="80"/>
      <c r="P30" s="80"/>
      <c r="Q30" s="80"/>
      <c r="R30" s="78"/>
    </row>
    <row r="31" spans="1:18" ht="15.75">
      <c r="A31" s="72"/>
      <c r="B31" s="75"/>
      <c r="C31" s="75"/>
      <c r="D31" s="75"/>
      <c r="E31" s="105"/>
      <c r="F31" s="75"/>
      <c r="G31" s="99"/>
      <c r="H31" s="72"/>
      <c r="I31" s="72"/>
      <c r="J31" s="27">
        <v>44533</v>
      </c>
      <c r="K31" s="27">
        <v>44899</v>
      </c>
      <c r="L31" s="81"/>
      <c r="M31" s="81"/>
      <c r="N31" s="81"/>
      <c r="O31" s="81"/>
      <c r="P31" s="81"/>
      <c r="Q31" s="81"/>
      <c r="R31" s="78"/>
    </row>
    <row r="32" spans="1:18" ht="31.5" customHeight="1">
      <c r="A32" s="107" t="s">
        <v>74</v>
      </c>
      <c r="B32" s="68" t="s">
        <v>78</v>
      </c>
      <c r="C32" s="70" t="s">
        <v>46</v>
      </c>
      <c r="D32" s="116"/>
      <c r="E32" s="76" t="s">
        <v>75</v>
      </c>
      <c r="F32" s="68" t="s">
        <v>77</v>
      </c>
      <c r="G32" s="82" t="s">
        <v>76</v>
      </c>
      <c r="H32" s="82" t="s">
        <v>59</v>
      </c>
      <c r="I32" s="82" t="s">
        <v>127</v>
      </c>
      <c r="J32" s="32">
        <v>43753</v>
      </c>
      <c r="K32" s="32">
        <v>44118</v>
      </c>
      <c r="L32" s="33">
        <v>50000</v>
      </c>
      <c r="M32" s="33">
        <v>0</v>
      </c>
      <c r="N32" s="33">
        <v>0</v>
      </c>
      <c r="O32" s="33">
        <v>5017.58</v>
      </c>
      <c r="P32" s="33">
        <f>2166.85+2940.73</f>
        <v>5107.58</v>
      </c>
      <c r="Q32" s="33">
        <f>(O32*100)/(L32+M32+N32)</f>
        <v>10.03516</v>
      </c>
      <c r="R32" s="78"/>
    </row>
    <row r="33" spans="1:18" ht="75" customHeight="1">
      <c r="A33" s="108"/>
      <c r="B33" s="95"/>
      <c r="C33" s="71"/>
      <c r="D33" s="117"/>
      <c r="E33" s="119"/>
      <c r="F33" s="95"/>
      <c r="G33" s="96"/>
      <c r="H33" s="96"/>
      <c r="I33" s="96"/>
      <c r="J33" s="32">
        <v>44118</v>
      </c>
      <c r="K33" s="32">
        <v>44483</v>
      </c>
      <c r="L33" s="33">
        <v>10416.66</v>
      </c>
      <c r="M33" s="33">
        <v>20000</v>
      </c>
      <c r="N33" s="33">
        <v>0</v>
      </c>
      <c r="O33" s="33">
        <f>7893.53+5417.13+2476.4+1702.58</f>
        <v>17489.64</v>
      </c>
      <c r="P33" s="33">
        <f>6810.1+1083.43+2476.4+2940.73+2476.4</f>
        <v>15787.06</v>
      </c>
      <c r="Q33" s="33">
        <f aca="true" t="shared" si="1" ref="Q33:Q41">(O33*100)/(L33+M33+N33)</f>
        <v>57.50019890415319</v>
      </c>
      <c r="R33" s="78"/>
    </row>
    <row r="34" spans="1:18" ht="75" customHeight="1">
      <c r="A34" s="109"/>
      <c r="B34" s="69"/>
      <c r="C34" s="72"/>
      <c r="D34" s="118"/>
      <c r="E34" s="77"/>
      <c r="F34" s="69"/>
      <c r="G34" s="83"/>
      <c r="H34" s="83"/>
      <c r="I34" s="83"/>
      <c r="J34" s="67">
        <v>44484</v>
      </c>
      <c r="K34" s="67">
        <v>44909</v>
      </c>
      <c r="L34" s="66">
        <v>30000</v>
      </c>
      <c r="M34" s="66">
        <v>0</v>
      </c>
      <c r="N34" s="66">
        <v>0</v>
      </c>
      <c r="O34" s="66">
        <v>4178.98</v>
      </c>
      <c r="P34" s="66">
        <f>1702.58+2476.4</f>
        <v>4178.98</v>
      </c>
      <c r="Q34" s="33">
        <f t="shared" si="1"/>
        <v>13.92993333333333</v>
      </c>
      <c r="R34" s="78"/>
    </row>
    <row r="35" spans="1:18" ht="47.25">
      <c r="A35" s="70" t="s">
        <v>79</v>
      </c>
      <c r="B35" s="73" t="s">
        <v>80</v>
      </c>
      <c r="C35" s="70" t="s">
        <v>46</v>
      </c>
      <c r="D35" s="37"/>
      <c r="E35" s="76" t="s">
        <v>44</v>
      </c>
      <c r="F35" s="68" t="s">
        <v>49</v>
      </c>
      <c r="G35" s="82" t="s">
        <v>50</v>
      </c>
      <c r="H35" s="82" t="s">
        <v>146</v>
      </c>
      <c r="I35" s="55" t="s">
        <v>103</v>
      </c>
      <c r="J35" s="64">
        <v>43831</v>
      </c>
      <c r="K35" s="64">
        <v>44196</v>
      </c>
      <c r="L35" s="53">
        <v>60000</v>
      </c>
      <c r="M35" s="53">
        <v>0</v>
      </c>
      <c r="N35" s="53">
        <v>0</v>
      </c>
      <c r="O35" s="53">
        <f>23684.92+1131.62+1672.06</f>
        <v>26488.6</v>
      </c>
      <c r="P35" s="53">
        <v>26488.6</v>
      </c>
      <c r="Q35" s="63">
        <f t="shared" si="1"/>
        <v>44.147666666666666</v>
      </c>
      <c r="R35" s="78"/>
    </row>
    <row r="36" spans="1:18" ht="42" customHeight="1">
      <c r="A36" s="72"/>
      <c r="B36" s="75"/>
      <c r="C36" s="72"/>
      <c r="D36" s="43"/>
      <c r="E36" s="77"/>
      <c r="F36" s="69"/>
      <c r="G36" s="83"/>
      <c r="H36" s="83"/>
      <c r="I36" s="44" t="s">
        <v>102</v>
      </c>
      <c r="J36" s="27">
        <v>44197</v>
      </c>
      <c r="K36" s="27">
        <v>44561</v>
      </c>
      <c r="L36" s="38">
        <v>60000</v>
      </c>
      <c r="M36" s="38">
        <v>0</v>
      </c>
      <c r="N36" s="38">
        <v>0</v>
      </c>
      <c r="O36" s="38">
        <v>43163.7</v>
      </c>
      <c r="P36" s="38">
        <f>38529.62+4578.2</f>
        <v>43107.82</v>
      </c>
      <c r="Q36" s="63">
        <f t="shared" si="1"/>
        <v>71.9395</v>
      </c>
      <c r="R36" s="78"/>
    </row>
    <row r="37" spans="1:18" ht="15.75">
      <c r="A37" s="70" t="s">
        <v>90</v>
      </c>
      <c r="B37" s="73" t="s">
        <v>91</v>
      </c>
      <c r="C37" s="70" t="s">
        <v>46</v>
      </c>
      <c r="D37" s="91"/>
      <c r="E37" s="93" t="s">
        <v>93</v>
      </c>
      <c r="F37" s="68" t="s">
        <v>92</v>
      </c>
      <c r="G37" s="82" t="s">
        <v>108</v>
      </c>
      <c r="H37" s="70" t="s">
        <v>52</v>
      </c>
      <c r="I37" s="31" t="s">
        <v>109</v>
      </c>
      <c r="J37" s="27">
        <v>43916</v>
      </c>
      <c r="K37" s="27">
        <v>44267</v>
      </c>
      <c r="L37" s="38">
        <v>66000</v>
      </c>
      <c r="M37" s="38">
        <v>0</v>
      </c>
      <c r="N37" s="38">
        <v>0</v>
      </c>
      <c r="O37" s="38">
        <f>2676.95+2322.7+1795.29+3492.42+1638.78</f>
        <v>11926.140000000001</v>
      </c>
      <c r="P37" s="38">
        <v>11926.14</v>
      </c>
      <c r="Q37" s="63">
        <f t="shared" si="1"/>
        <v>18.069909090909093</v>
      </c>
      <c r="R37" s="78"/>
    </row>
    <row r="38" spans="1:18" ht="49.5" customHeight="1">
      <c r="A38" s="72"/>
      <c r="B38" s="75"/>
      <c r="C38" s="72"/>
      <c r="D38" s="92"/>
      <c r="E38" s="94"/>
      <c r="F38" s="69"/>
      <c r="G38" s="83"/>
      <c r="H38" s="72"/>
      <c r="I38" s="31" t="s">
        <v>110</v>
      </c>
      <c r="J38" s="27">
        <v>44268</v>
      </c>
      <c r="K38" s="27">
        <v>44632</v>
      </c>
      <c r="L38" s="38">
        <v>60000</v>
      </c>
      <c r="M38" s="38">
        <v>0</v>
      </c>
      <c r="N38" s="38">
        <v>0</v>
      </c>
      <c r="O38" s="38">
        <v>23243.87</v>
      </c>
      <c r="P38" s="38">
        <v>23243.87</v>
      </c>
      <c r="Q38" s="63">
        <f>(O38*100)/(L38+M38+N38)</f>
        <v>38.739783333333335</v>
      </c>
      <c r="R38" s="78"/>
    </row>
    <row r="39" spans="1:18" ht="15.75">
      <c r="A39" s="70" t="s">
        <v>95</v>
      </c>
      <c r="B39" s="73" t="s">
        <v>96</v>
      </c>
      <c r="C39" s="70" t="s">
        <v>46</v>
      </c>
      <c r="D39" s="91"/>
      <c r="E39" s="76" t="s">
        <v>97</v>
      </c>
      <c r="F39" s="68" t="s">
        <v>98</v>
      </c>
      <c r="G39" s="82" t="s">
        <v>99</v>
      </c>
      <c r="H39" s="70" t="s">
        <v>47</v>
      </c>
      <c r="I39" s="44" t="s">
        <v>111</v>
      </c>
      <c r="J39" s="89">
        <v>43906</v>
      </c>
      <c r="K39" s="89">
        <v>44635</v>
      </c>
      <c r="L39" s="79">
        <v>93.6</v>
      </c>
      <c r="M39" s="79">
        <v>886.56</v>
      </c>
      <c r="N39" s="79">
        <v>0</v>
      </c>
      <c r="O39" s="38">
        <v>122.52</v>
      </c>
      <c r="P39" s="38">
        <v>122.52</v>
      </c>
      <c r="Q39" s="84"/>
      <c r="R39" s="78"/>
    </row>
    <row r="40" spans="1:18" ht="39.75" customHeight="1">
      <c r="A40" s="72"/>
      <c r="B40" s="75"/>
      <c r="C40" s="72"/>
      <c r="D40" s="92"/>
      <c r="E40" s="77"/>
      <c r="F40" s="69"/>
      <c r="G40" s="83"/>
      <c r="H40" s="72"/>
      <c r="I40" s="44" t="s">
        <v>112</v>
      </c>
      <c r="J40" s="90"/>
      <c r="K40" s="90"/>
      <c r="L40" s="81"/>
      <c r="M40" s="81"/>
      <c r="N40" s="81"/>
      <c r="O40" s="38">
        <v>539.59</v>
      </c>
      <c r="P40" s="38">
        <v>539.59</v>
      </c>
      <c r="Q40" s="85"/>
      <c r="R40" s="78"/>
    </row>
    <row r="41" spans="1:18" ht="97.5" customHeight="1">
      <c r="A41" s="31" t="s">
        <v>128</v>
      </c>
      <c r="B41" s="44" t="s">
        <v>113</v>
      </c>
      <c r="C41" s="31" t="s">
        <v>48</v>
      </c>
      <c r="D41" s="31" t="s">
        <v>124</v>
      </c>
      <c r="E41" s="50" t="s">
        <v>114</v>
      </c>
      <c r="F41" s="60" t="s">
        <v>115</v>
      </c>
      <c r="G41" s="52" t="s">
        <v>116</v>
      </c>
      <c r="H41" s="31"/>
      <c r="I41" s="44" t="s">
        <v>117</v>
      </c>
      <c r="J41" s="41">
        <v>44362</v>
      </c>
      <c r="K41" s="27">
        <v>44542</v>
      </c>
      <c r="L41" s="38">
        <v>6852.5</v>
      </c>
      <c r="M41" s="38">
        <v>0</v>
      </c>
      <c r="N41" s="38">
        <v>0</v>
      </c>
      <c r="O41" s="38">
        <v>0</v>
      </c>
      <c r="P41" s="38">
        <v>0</v>
      </c>
      <c r="Q41" s="45">
        <f t="shared" si="1"/>
        <v>0</v>
      </c>
      <c r="R41" s="30"/>
    </row>
    <row r="42" spans="1:18" ht="69.75" customHeight="1">
      <c r="A42" s="56" t="s">
        <v>118</v>
      </c>
      <c r="B42" s="58" t="s">
        <v>119</v>
      </c>
      <c r="C42" s="56" t="s">
        <v>48</v>
      </c>
      <c r="D42" s="46" t="s">
        <v>125</v>
      </c>
      <c r="E42" s="62" t="s">
        <v>120</v>
      </c>
      <c r="F42" s="59" t="s">
        <v>121</v>
      </c>
      <c r="G42" s="57" t="s">
        <v>122</v>
      </c>
      <c r="H42" s="56"/>
      <c r="I42" s="58" t="s">
        <v>123</v>
      </c>
      <c r="J42" s="47">
        <v>44362</v>
      </c>
      <c r="K42" s="65">
        <v>44542</v>
      </c>
      <c r="L42" s="54">
        <v>9790</v>
      </c>
      <c r="M42" s="54">
        <v>0</v>
      </c>
      <c r="N42" s="54">
        <v>0</v>
      </c>
      <c r="O42" s="54">
        <v>0</v>
      </c>
      <c r="P42" s="54">
        <v>0</v>
      </c>
      <c r="Q42" s="48">
        <f>(O42*100)/(L42+M42+N42)</f>
        <v>0</v>
      </c>
      <c r="R42" s="30"/>
    </row>
    <row r="43" spans="1:17" ht="15.75">
      <c r="A43" s="86" t="s">
        <v>10</v>
      </c>
      <c r="B43" s="87"/>
      <c r="C43" s="87"/>
      <c r="D43" s="87"/>
      <c r="E43" s="87"/>
      <c r="F43" s="87"/>
      <c r="G43" s="87"/>
      <c r="H43" s="87"/>
      <c r="I43" s="87"/>
      <c r="J43" s="88"/>
      <c r="K43" s="28"/>
      <c r="L43" s="28">
        <f>SUM(L14:L40)</f>
        <v>2352950.19</v>
      </c>
      <c r="M43" s="28">
        <f>SUM(M14:M40)</f>
        <v>472135.5</v>
      </c>
      <c r="N43" s="28">
        <f>SUM(N14:N40)</f>
        <v>118458.52</v>
      </c>
      <c r="O43" s="28">
        <f>SUM(O14:O40)</f>
        <v>2348016.16</v>
      </c>
      <c r="P43" s="28"/>
      <c r="Q43" s="29"/>
    </row>
    <row r="44" spans="1:17" ht="15.75">
      <c r="A44" s="3" t="s">
        <v>24</v>
      </c>
      <c r="B44" s="3"/>
      <c r="C44" s="3"/>
      <c r="D44" s="3"/>
      <c r="E44" s="3"/>
      <c r="F44" s="5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5.75">
      <c r="A45" s="2" t="s">
        <v>11</v>
      </c>
      <c r="B45" s="3"/>
      <c r="C45" s="3"/>
      <c r="D45" s="3"/>
      <c r="E45" s="3"/>
      <c r="F45" s="5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</sheetData>
  <sheetProtection/>
  <mergeCells count="109">
    <mergeCell ref="F17:F20"/>
    <mergeCell ref="G17:G20"/>
    <mergeCell ref="A15:A16"/>
    <mergeCell ref="B15:B16"/>
    <mergeCell ref="C15:C16"/>
    <mergeCell ref="D15:D16"/>
    <mergeCell ref="E15:E16"/>
    <mergeCell ref="A17:A20"/>
    <mergeCell ref="E17:E20"/>
    <mergeCell ref="B32:B34"/>
    <mergeCell ref="C32:C34"/>
    <mergeCell ref="D32:D34"/>
    <mergeCell ref="E32:E34"/>
    <mergeCell ref="D21:D23"/>
    <mergeCell ref="A39:A40"/>
    <mergeCell ref="A32:A34"/>
    <mergeCell ref="A35:A36"/>
    <mergeCell ref="B35:B36"/>
    <mergeCell ref="B17:B20"/>
    <mergeCell ref="C17:C20"/>
    <mergeCell ref="H27:H28"/>
    <mergeCell ref="C21:C23"/>
    <mergeCell ref="E21:E23"/>
    <mergeCell ref="A27:A28"/>
    <mergeCell ref="B27:B28"/>
    <mergeCell ref="A29:A31"/>
    <mergeCell ref="A21:A23"/>
    <mergeCell ref="B21:B23"/>
    <mergeCell ref="G24:G26"/>
    <mergeCell ref="D27:D28"/>
    <mergeCell ref="C27:C28"/>
    <mergeCell ref="E27:E28"/>
    <mergeCell ref="F27:F28"/>
    <mergeCell ref="G27:G28"/>
    <mergeCell ref="I21:I23"/>
    <mergeCell ref="R21:R23"/>
    <mergeCell ref="I24:I26"/>
    <mergeCell ref="H24:H26"/>
    <mergeCell ref="R24:R26"/>
    <mergeCell ref="H17:H20"/>
    <mergeCell ref="I17:I20"/>
    <mergeCell ref="H21:H23"/>
    <mergeCell ref="R17:R20"/>
    <mergeCell ref="I27:I28"/>
    <mergeCell ref="Q27:Q28"/>
    <mergeCell ref="A12:Q12"/>
    <mergeCell ref="F15:F16"/>
    <mergeCell ref="G15:G16"/>
    <mergeCell ref="H15:H16"/>
    <mergeCell ref="I15:I16"/>
    <mergeCell ref="A24:A26"/>
    <mergeCell ref="B24:B26"/>
    <mergeCell ref="C24:C26"/>
    <mergeCell ref="F21:F23"/>
    <mergeCell ref="G21:G23"/>
    <mergeCell ref="F35:F36"/>
    <mergeCell ref="G35:G36"/>
    <mergeCell ref="D24:D26"/>
    <mergeCell ref="E24:E26"/>
    <mergeCell ref="F24:F26"/>
    <mergeCell ref="D29:D31"/>
    <mergeCell ref="F29:F31"/>
    <mergeCell ref="E29:E31"/>
    <mergeCell ref="R27:R28"/>
    <mergeCell ref="F32:F34"/>
    <mergeCell ref="G32:G34"/>
    <mergeCell ref="H32:H34"/>
    <mergeCell ref="I32:I34"/>
    <mergeCell ref="R32:R34"/>
    <mergeCell ref="L29:L31"/>
    <mergeCell ref="M29:M31"/>
    <mergeCell ref="N29:N31"/>
    <mergeCell ref="G29:G31"/>
    <mergeCell ref="C35:C36"/>
    <mergeCell ref="R35:R36"/>
    <mergeCell ref="G37:G38"/>
    <mergeCell ref="H37:H38"/>
    <mergeCell ref="R37:R38"/>
    <mergeCell ref="A37:A38"/>
    <mergeCell ref="B37:B38"/>
    <mergeCell ref="C37:C38"/>
    <mergeCell ref="D37:D38"/>
    <mergeCell ref="E37:E38"/>
    <mergeCell ref="Q39:Q40"/>
    <mergeCell ref="R39:R40"/>
    <mergeCell ref="H35:H36"/>
    <mergeCell ref="A43:J43"/>
    <mergeCell ref="H39:H40"/>
    <mergeCell ref="J39:J40"/>
    <mergeCell ref="K39:K40"/>
    <mergeCell ref="L39:L40"/>
    <mergeCell ref="M39:M40"/>
    <mergeCell ref="D39:D40"/>
    <mergeCell ref="E39:E40"/>
    <mergeCell ref="F39:F40"/>
    <mergeCell ref="G39:G40"/>
    <mergeCell ref="N39:N40"/>
    <mergeCell ref="B39:B40"/>
    <mergeCell ref="C39:C40"/>
    <mergeCell ref="F37:F38"/>
    <mergeCell ref="H29:H31"/>
    <mergeCell ref="C29:C31"/>
    <mergeCell ref="B29:B31"/>
    <mergeCell ref="E35:E36"/>
    <mergeCell ref="R29:R31"/>
    <mergeCell ref="O29:O31"/>
    <mergeCell ref="P29:P31"/>
    <mergeCell ref="Q29:Q31"/>
    <mergeCell ref="I29:I3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40"/>
  <sheetViews>
    <sheetView showGridLines="0" tabSelected="1" view="pageBreakPreview" zoomScaleNormal="80" zoomScaleSheetLayoutView="100" zoomScalePageLayoutView="0" workbookViewId="0" topLeftCell="B1">
      <selection activeCell="E15" sqref="E15"/>
    </sheetView>
  </sheetViews>
  <sheetFormatPr defaultColWidth="11.57421875" defaultRowHeight="12.75"/>
  <cols>
    <col min="1" max="1" width="3.28125" style="3" customWidth="1"/>
    <col min="2" max="2" width="20.421875" style="3" customWidth="1"/>
    <col min="3" max="3" width="22.28125" style="3" customWidth="1"/>
    <col min="4" max="6" width="13.00390625" style="3" customWidth="1"/>
    <col min="7" max="7" width="19.00390625" style="3" customWidth="1"/>
    <col min="8" max="8" width="17.140625" style="3" customWidth="1"/>
    <col min="9" max="9" width="11.57421875" style="3" customWidth="1"/>
    <col min="10" max="10" width="13.7109375" style="3" customWidth="1"/>
    <col min="11" max="11" width="14.7109375" style="3" customWidth="1"/>
    <col min="12" max="12" width="12.00390625" style="3" customWidth="1"/>
    <col min="13" max="13" width="22.140625" style="3" customWidth="1"/>
    <col min="14" max="16384" width="11.57421875" style="3" customWidth="1"/>
  </cols>
  <sheetData>
    <row r="1" spans="2:4" ht="15.75">
      <c r="B1" s="1"/>
      <c r="C1" s="6"/>
      <c r="D1" s="6"/>
    </row>
    <row r="2" spans="2:4" ht="15.75">
      <c r="B2" s="1"/>
      <c r="C2" s="6"/>
      <c r="D2" s="6"/>
    </row>
    <row r="3" spans="2:4" ht="15.75">
      <c r="B3" s="1"/>
      <c r="C3" s="6"/>
      <c r="D3" s="6"/>
    </row>
    <row r="4" spans="2:4" ht="15.75">
      <c r="B4" s="1"/>
      <c r="C4" s="6"/>
      <c r="D4" s="6"/>
    </row>
    <row r="5" spans="2:4" ht="15.75">
      <c r="B5" s="1"/>
      <c r="C5" s="6"/>
      <c r="D5" s="6"/>
    </row>
    <row r="6" spans="2:4" ht="15.75">
      <c r="B6" s="1" t="s">
        <v>0</v>
      </c>
      <c r="C6" s="6"/>
      <c r="D6" s="6"/>
    </row>
    <row r="7" spans="2:4" ht="15.75">
      <c r="B7" s="1" t="s">
        <v>1</v>
      </c>
      <c r="C7" s="6" t="s">
        <v>37</v>
      </c>
      <c r="D7" s="6"/>
    </row>
    <row r="8" spans="2:18" ht="15.75">
      <c r="B8" s="1" t="s">
        <v>2</v>
      </c>
      <c r="C8" s="135">
        <v>44593</v>
      </c>
      <c r="D8" s="134"/>
      <c r="L8" s="24"/>
      <c r="Q8" s="16"/>
      <c r="R8" s="16"/>
    </row>
    <row r="9" spans="2:18" ht="15.75">
      <c r="B9" s="7"/>
      <c r="Q9" s="16"/>
      <c r="R9" s="16"/>
    </row>
    <row r="10" spans="2:18" ht="37.5" customHeight="1">
      <c r="B10" s="137" t="s">
        <v>25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Q10" s="18"/>
      <c r="R10" s="16"/>
    </row>
    <row r="11" spans="2:18" s="4" customFormat="1" ht="54.75" customHeight="1">
      <c r="B11" s="8" t="s">
        <v>26</v>
      </c>
      <c r="C11" s="8" t="s">
        <v>27</v>
      </c>
      <c r="D11" s="8" t="s">
        <v>28</v>
      </c>
      <c r="E11" s="8" t="s">
        <v>7</v>
      </c>
      <c r="F11" s="8" t="s">
        <v>29</v>
      </c>
      <c r="G11" s="8" t="s">
        <v>30</v>
      </c>
      <c r="H11" s="8" t="s">
        <v>31</v>
      </c>
      <c r="I11" s="8" t="s">
        <v>32</v>
      </c>
      <c r="J11" s="8" t="s">
        <v>33</v>
      </c>
      <c r="K11" s="8" t="s">
        <v>8</v>
      </c>
      <c r="L11" s="8" t="s">
        <v>34</v>
      </c>
      <c r="M11" s="25" t="s">
        <v>35</v>
      </c>
      <c r="Q11" s="19"/>
      <c r="R11" s="17"/>
    </row>
    <row r="12" spans="2:18" ht="15.75" customHeight="1">
      <c r="B12" s="124" t="s">
        <v>134</v>
      </c>
      <c r="C12" s="126" t="s">
        <v>130</v>
      </c>
      <c r="D12" s="128" t="s">
        <v>149</v>
      </c>
      <c r="E12" s="9" t="s">
        <v>137</v>
      </c>
      <c r="F12" s="130" t="s">
        <v>138</v>
      </c>
      <c r="G12" s="130" t="s">
        <v>139</v>
      </c>
      <c r="H12" s="132"/>
      <c r="I12" s="10" t="s">
        <v>131</v>
      </c>
      <c r="J12" s="11">
        <v>2000</v>
      </c>
      <c r="K12" s="12">
        <v>90.87</v>
      </c>
      <c r="L12" s="11">
        <v>0</v>
      </c>
      <c r="M12" s="122" t="s">
        <v>144</v>
      </c>
      <c r="Q12" s="18"/>
      <c r="R12" s="16"/>
    </row>
    <row r="13" spans="2:18" ht="15.75">
      <c r="B13" s="125"/>
      <c r="C13" s="127"/>
      <c r="D13" s="129"/>
      <c r="E13" s="9" t="s">
        <v>136</v>
      </c>
      <c r="F13" s="131"/>
      <c r="G13" s="131"/>
      <c r="H13" s="136"/>
      <c r="I13" s="10" t="s">
        <v>132</v>
      </c>
      <c r="J13" s="11">
        <v>2000</v>
      </c>
      <c r="K13" s="12">
        <v>0</v>
      </c>
      <c r="L13" s="11">
        <v>0</v>
      </c>
      <c r="M13" s="123"/>
      <c r="Q13" s="18"/>
      <c r="R13" s="16"/>
    </row>
    <row r="14" spans="2:18" ht="15.75">
      <c r="B14" s="124" t="s">
        <v>135</v>
      </c>
      <c r="C14" s="126" t="s">
        <v>133</v>
      </c>
      <c r="D14" s="128" t="s">
        <v>150</v>
      </c>
      <c r="E14" s="9" t="s">
        <v>140</v>
      </c>
      <c r="F14" s="130" t="s">
        <v>142</v>
      </c>
      <c r="G14" s="130" t="s">
        <v>143</v>
      </c>
      <c r="H14" s="132"/>
      <c r="I14" s="10" t="s">
        <v>131</v>
      </c>
      <c r="J14" s="11">
        <v>1500</v>
      </c>
      <c r="K14" s="12">
        <v>231.8</v>
      </c>
      <c r="L14" s="11">
        <v>0</v>
      </c>
      <c r="M14" s="122" t="s">
        <v>144</v>
      </c>
      <c r="Q14" s="18"/>
      <c r="R14" s="16"/>
    </row>
    <row r="15" spans="2:18" ht="25.5" customHeight="1">
      <c r="B15" s="125"/>
      <c r="C15" s="127"/>
      <c r="D15" s="129"/>
      <c r="E15" s="9" t="s">
        <v>141</v>
      </c>
      <c r="F15" s="131"/>
      <c r="G15" s="131"/>
      <c r="H15" s="133"/>
      <c r="I15" s="10" t="s">
        <v>132</v>
      </c>
      <c r="J15" s="11">
        <v>1000</v>
      </c>
      <c r="K15" s="12">
        <v>0</v>
      </c>
      <c r="L15" s="11">
        <v>0</v>
      </c>
      <c r="M15" s="123"/>
      <c r="Q15" s="18"/>
      <c r="R15" s="16"/>
    </row>
    <row r="16" spans="2:18" ht="15.75">
      <c r="B16" s="124"/>
      <c r="C16" s="126"/>
      <c r="D16" s="128"/>
      <c r="E16" s="9"/>
      <c r="F16" s="130"/>
      <c r="G16" s="130"/>
      <c r="H16" s="132"/>
      <c r="I16" s="10"/>
      <c r="J16" s="11"/>
      <c r="K16" s="12"/>
      <c r="L16" s="11"/>
      <c r="M16" s="122"/>
      <c r="Q16" s="18"/>
      <c r="R16" s="16"/>
    </row>
    <row r="17" spans="2:18" ht="15.75">
      <c r="B17" s="125"/>
      <c r="C17" s="127"/>
      <c r="D17" s="129"/>
      <c r="E17" s="9"/>
      <c r="F17" s="131"/>
      <c r="G17" s="131"/>
      <c r="H17" s="133"/>
      <c r="I17" s="10"/>
      <c r="J17" s="11"/>
      <c r="K17" s="12"/>
      <c r="L17" s="11"/>
      <c r="M17" s="123"/>
      <c r="Q17" s="18"/>
      <c r="R17" s="16"/>
    </row>
    <row r="18" spans="2:18" ht="15.75" customHeight="1">
      <c r="B18" s="124"/>
      <c r="C18" s="126"/>
      <c r="D18" s="128"/>
      <c r="E18" s="9"/>
      <c r="F18" s="130"/>
      <c r="G18" s="130"/>
      <c r="H18" s="132"/>
      <c r="I18" s="10"/>
      <c r="J18" s="11"/>
      <c r="K18" s="12"/>
      <c r="L18" s="11"/>
      <c r="M18" s="122"/>
      <c r="Q18" s="18"/>
      <c r="R18" s="16"/>
    </row>
    <row r="19" spans="2:18" ht="15.75" customHeight="1">
      <c r="B19" s="125"/>
      <c r="C19" s="127"/>
      <c r="D19" s="129"/>
      <c r="E19" s="9"/>
      <c r="F19" s="131"/>
      <c r="G19" s="131"/>
      <c r="H19" s="133"/>
      <c r="I19" s="10"/>
      <c r="J19" s="11"/>
      <c r="K19" s="12"/>
      <c r="L19" s="11"/>
      <c r="M19" s="123"/>
      <c r="Q19" s="18"/>
      <c r="R19" s="16"/>
    </row>
    <row r="20" spans="2:18" ht="15.75" customHeight="1">
      <c r="B20" s="124"/>
      <c r="C20" s="126"/>
      <c r="D20" s="128"/>
      <c r="E20" s="9"/>
      <c r="F20" s="130"/>
      <c r="G20" s="130"/>
      <c r="H20" s="132"/>
      <c r="I20" s="10"/>
      <c r="J20" s="11"/>
      <c r="K20" s="12"/>
      <c r="L20" s="11"/>
      <c r="M20" s="122"/>
      <c r="Q20" s="18"/>
      <c r="R20" s="16"/>
    </row>
    <row r="21" spans="2:18" ht="15.75" customHeight="1">
      <c r="B21" s="125"/>
      <c r="C21" s="127"/>
      <c r="D21" s="129"/>
      <c r="E21" s="9"/>
      <c r="F21" s="131"/>
      <c r="G21" s="131"/>
      <c r="H21" s="133"/>
      <c r="I21" s="10"/>
      <c r="J21" s="11"/>
      <c r="K21" s="12"/>
      <c r="L21" s="11"/>
      <c r="M21" s="123"/>
      <c r="Q21" s="18"/>
      <c r="R21" s="16"/>
    </row>
    <row r="22" spans="2:18" ht="15.75" customHeight="1">
      <c r="B22" s="124"/>
      <c r="C22" s="126"/>
      <c r="D22" s="128"/>
      <c r="E22" s="9"/>
      <c r="F22" s="130"/>
      <c r="G22" s="130"/>
      <c r="H22" s="132"/>
      <c r="I22" s="10"/>
      <c r="J22" s="11"/>
      <c r="K22" s="12"/>
      <c r="L22" s="11"/>
      <c r="M22" s="122"/>
      <c r="Q22" s="18"/>
      <c r="R22" s="16"/>
    </row>
    <row r="23" spans="2:18" ht="15.75" customHeight="1">
      <c r="B23" s="125"/>
      <c r="C23" s="127"/>
      <c r="D23" s="129"/>
      <c r="E23" s="9"/>
      <c r="F23" s="131"/>
      <c r="G23" s="131"/>
      <c r="H23" s="133"/>
      <c r="I23" s="10"/>
      <c r="J23" s="11"/>
      <c r="K23" s="12"/>
      <c r="L23" s="11"/>
      <c r="M23" s="123"/>
      <c r="Q23" s="18"/>
      <c r="R23" s="16"/>
    </row>
    <row r="24" spans="2:18" ht="15.75" customHeight="1">
      <c r="B24" s="124"/>
      <c r="C24" s="126"/>
      <c r="D24" s="128"/>
      <c r="E24" s="9"/>
      <c r="F24" s="130"/>
      <c r="G24" s="130"/>
      <c r="H24" s="132"/>
      <c r="I24" s="10"/>
      <c r="J24" s="11"/>
      <c r="K24" s="12"/>
      <c r="L24" s="11"/>
      <c r="M24" s="122"/>
      <c r="Q24" s="18"/>
      <c r="R24" s="16"/>
    </row>
    <row r="25" spans="2:18" ht="15.75" customHeight="1">
      <c r="B25" s="125"/>
      <c r="C25" s="127"/>
      <c r="D25" s="129"/>
      <c r="E25" s="9"/>
      <c r="F25" s="131"/>
      <c r="G25" s="131"/>
      <c r="H25" s="133"/>
      <c r="I25" s="10"/>
      <c r="J25" s="11"/>
      <c r="K25" s="12"/>
      <c r="L25" s="11"/>
      <c r="M25" s="123"/>
      <c r="Q25" s="18"/>
      <c r="R25" s="16"/>
    </row>
    <row r="26" spans="2:18" ht="15.75" customHeight="1">
      <c r="B26" s="124"/>
      <c r="C26" s="126"/>
      <c r="D26" s="128"/>
      <c r="E26" s="9"/>
      <c r="F26" s="130"/>
      <c r="G26" s="130"/>
      <c r="H26" s="132"/>
      <c r="I26" s="10"/>
      <c r="J26" s="11"/>
      <c r="K26" s="12"/>
      <c r="L26" s="11"/>
      <c r="M26" s="122"/>
      <c r="Q26" s="18"/>
      <c r="R26" s="16"/>
    </row>
    <row r="27" spans="2:18" ht="15.75" customHeight="1">
      <c r="B27" s="125"/>
      <c r="C27" s="127"/>
      <c r="D27" s="129"/>
      <c r="E27" s="9"/>
      <c r="F27" s="131"/>
      <c r="G27" s="131"/>
      <c r="H27" s="133"/>
      <c r="I27" s="10"/>
      <c r="J27" s="11"/>
      <c r="K27" s="12"/>
      <c r="L27" s="11"/>
      <c r="M27" s="123"/>
      <c r="Q27" s="18"/>
      <c r="R27" s="16"/>
    </row>
    <row r="28" spans="2:18" ht="15.75">
      <c r="B28" s="139" t="s">
        <v>36</v>
      </c>
      <c r="C28" s="140"/>
      <c r="D28" s="140"/>
      <c r="E28" s="140"/>
      <c r="F28" s="140"/>
      <c r="G28" s="140"/>
      <c r="H28" s="140"/>
      <c r="I28" s="141"/>
      <c r="J28" s="13">
        <f>SUM(J12:J27)</f>
        <v>6500</v>
      </c>
      <c r="K28" s="13">
        <f>SUM(K12:K27)</f>
        <v>322.67</v>
      </c>
      <c r="L28" s="13">
        <f>SUM(L12:L27)</f>
        <v>0</v>
      </c>
      <c r="M28" s="22"/>
      <c r="Q28" s="18"/>
      <c r="R28" s="16"/>
    </row>
    <row r="29" spans="2:18" ht="20.25" customHeight="1">
      <c r="B29" s="138" t="s">
        <v>10</v>
      </c>
      <c r="C29" s="138"/>
      <c r="D29" s="138"/>
      <c r="E29" s="138"/>
      <c r="F29" s="138"/>
      <c r="G29" s="138"/>
      <c r="H29" s="138"/>
      <c r="I29" s="138"/>
      <c r="J29" s="14">
        <f>J28</f>
        <v>6500</v>
      </c>
      <c r="K29" s="14">
        <f>K28</f>
        <v>322.67</v>
      </c>
      <c r="L29" s="15">
        <f>L28</f>
        <v>0</v>
      </c>
      <c r="M29" s="23"/>
      <c r="Q29" s="18"/>
      <c r="R29" s="16"/>
    </row>
    <row r="30" spans="2:18" ht="15.75">
      <c r="B30" s="143" t="s">
        <v>64</v>
      </c>
      <c r="C30" s="143"/>
      <c r="Q30" s="18"/>
      <c r="R30" s="16"/>
    </row>
    <row r="31" spans="17:18" ht="15.75">
      <c r="Q31" s="16"/>
      <c r="R31" s="16"/>
    </row>
    <row r="32" spans="2:18" ht="15.75">
      <c r="B32" s="134" t="s">
        <v>145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Q32" s="16"/>
      <c r="R32" s="16"/>
    </row>
    <row r="33" spans="2:18" ht="15.75">
      <c r="B33" s="144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Q33" s="16"/>
      <c r="R33" s="16"/>
    </row>
    <row r="34" spans="2:18" ht="15.75">
      <c r="B34" s="142"/>
      <c r="C34" s="142"/>
      <c r="D34" s="142"/>
      <c r="E34" s="142"/>
      <c r="F34" s="142"/>
      <c r="G34" s="142"/>
      <c r="H34" s="142"/>
      <c r="I34" s="142"/>
      <c r="J34" s="21"/>
      <c r="K34" s="20"/>
      <c r="L34" s="20"/>
      <c r="M34" s="20"/>
      <c r="Q34" s="16"/>
      <c r="R34" s="16"/>
    </row>
    <row r="35" spans="2:18" ht="15.75"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Q35" s="16"/>
      <c r="R35" s="16"/>
    </row>
    <row r="36" spans="2:18" ht="15.75"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Q36" s="16"/>
      <c r="R36" s="16"/>
    </row>
    <row r="37" spans="17:18" ht="15.75">
      <c r="Q37" s="16"/>
      <c r="R37" s="16"/>
    </row>
    <row r="38" spans="17:18" ht="15.75">
      <c r="Q38" s="16"/>
      <c r="R38" s="16"/>
    </row>
    <row r="39" spans="17:18" ht="15.75">
      <c r="Q39" s="16"/>
      <c r="R39" s="16"/>
    </row>
    <row r="40" spans="17:18" ht="15.75">
      <c r="Q40" s="16"/>
      <c r="R40" s="16"/>
    </row>
  </sheetData>
  <sheetProtection selectLockedCells="1" selectUnlockedCells="1"/>
  <mergeCells count="66">
    <mergeCell ref="M24:M25"/>
    <mergeCell ref="B24:B25"/>
    <mergeCell ref="C24:C25"/>
    <mergeCell ref="D24:D25"/>
    <mergeCell ref="F24:F25"/>
    <mergeCell ref="G24:G25"/>
    <mergeCell ref="H24:H25"/>
    <mergeCell ref="B34:I34"/>
    <mergeCell ref="B35:M35"/>
    <mergeCell ref="B30:C30"/>
    <mergeCell ref="B14:B15"/>
    <mergeCell ref="C14:C15"/>
    <mergeCell ref="D14:D15"/>
    <mergeCell ref="F14:F15"/>
    <mergeCell ref="G14:G15"/>
    <mergeCell ref="B33:M33"/>
    <mergeCell ref="H14:H15"/>
    <mergeCell ref="C8:D8"/>
    <mergeCell ref="G12:G13"/>
    <mergeCell ref="H12:H13"/>
    <mergeCell ref="B10:M10"/>
    <mergeCell ref="F12:F13"/>
    <mergeCell ref="B36:M36"/>
    <mergeCell ref="B29:I29"/>
    <mergeCell ref="B28:I28"/>
    <mergeCell ref="B12:B13"/>
    <mergeCell ref="C12:C13"/>
    <mergeCell ref="B32:M32"/>
    <mergeCell ref="G26:G27"/>
    <mergeCell ref="H26:H27"/>
    <mergeCell ref="M26:M27"/>
    <mergeCell ref="B26:B27"/>
    <mergeCell ref="C26:C27"/>
    <mergeCell ref="D26:D27"/>
    <mergeCell ref="F26:F27"/>
    <mergeCell ref="F18:F19"/>
    <mergeCell ref="G18:G19"/>
    <mergeCell ref="H18:H19"/>
    <mergeCell ref="M12:M13"/>
    <mergeCell ref="D12:D13"/>
    <mergeCell ref="M14:M15"/>
    <mergeCell ref="M18:M19"/>
    <mergeCell ref="M16:M17"/>
    <mergeCell ref="B16:B17"/>
    <mergeCell ref="C16:C17"/>
    <mergeCell ref="D16:D17"/>
    <mergeCell ref="F16:F17"/>
    <mergeCell ref="G16:G17"/>
    <mergeCell ref="H16:H17"/>
    <mergeCell ref="B18:B19"/>
    <mergeCell ref="C18:C19"/>
    <mergeCell ref="M20:M21"/>
    <mergeCell ref="B20:B21"/>
    <mergeCell ref="C20:C21"/>
    <mergeCell ref="D20:D21"/>
    <mergeCell ref="F20:F21"/>
    <mergeCell ref="G20:G21"/>
    <mergeCell ref="H20:H21"/>
    <mergeCell ref="D18:D19"/>
    <mergeCell ref="M22:M23"/>
    <mergeCell ref="B22:B23"/>
    <mergeCell ref="C22:C23"/>
    <mergeCell ref="D22:D23"/>
    <mergeCell ref="F22:F23"/>
    <mergeCell ref="G22:G23"/>
    <mergeCell ref="H22:H23"/>
  </mergeCells>
  <printOptions horizontalCentered="1"/>
  <pageMargins left="0.14583333333333334" right="0.38263888888888886" top="0.7875" bottom="0.7875" header="0.5118055555555555" footer="0.5118055555555555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aocrodrigues</cp:lastModifiedBy>
  <cp:lastPrinted>2021-09-16T12:32:52Z</cp:lastPrinted>
  <dcterms:created xsi:type="dcterms:W3CDTF">2019-08-14T12:15:10Z</dcterms:created>
  <dcterms:modified xsi:type="dcterms:W3CDTF">2023-09-26T12:36:05Z</dcterms:modified>
  <cp:category/>
  <cp:version/>
  <cp:contentType/>
  <cp:contentStatus/>
</cp:coreProperties>
</file>