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45" windowHeight="4470" tabRatio="465" activeTab="0"/>
  </bookViews>
  <sheets>
    <sheet name="CONTRATOS MARÇO" sheetId="1" r:id="rId1"/>
  </sheets>
  <definedNames/>
  <calcPr fullCalcOnLoad="1"/>
</workbook>
</file>

<file path=xl/sharedStrings.xml><?xml version="1.0" encoding="utf-8"?>
<sst xmlns="http://schemas.openxmlformats.org/spreadsheetml/2006/main" count="131" uniqueCount="113">
  <si>
    <t>GOVERNO DO ESTADO DE SERGIPE</t>
  </si>
  <si>
    <t>OBJETO</t>
  </si>
  <si>
    <t>DATA 
INÍCIO DA VIGÊNCIA</t>
  </si>
  <si>
    <t>DATA
TÉRMINO VIGÊNCIA ATUAL</t>
  </si>
  <si>
    <t>Nº PARECER JURÍDICO</t>
  </si>
  <si>
    <t>Nº DA NOTA DE EMPENHO</t>
  </si>
  <si>
    <t>% DE EXECUÇÃO</t>
  </si>
  <si>
    <t>TOTAL GERAL</t>
  </si>
  <si>
    <t>Fonte de dados: Sistema I-GESP</t>
  </si>
  <si>
    <t>PLANILHA DE ACOMPANHAMENTO DA EXECUÇÃO DOS CONTRATOS</t>
  </si>
  <si>
    <t>Nº CONTRATO</t>
  </si>
  <si>
    <t>Nº DA LICITAÇÃO</t>
  </si>
  <si>
    <t>MODALIDADE</t>
  </si>
  <si>
    <t>FORNECEDOR</t>
  </si>
  <si>
    <t>CNPJ</t>
  </si>
  <si>
    <t>FISCAL DO CONTRATO</t>
  </si>
  <si>
    <t>VALOR DO CONTRATO</t>
  </si>
  <si>
    <t>VALOR REFERENTE ADITIVO DO CONTRATO</t>
  </si>
  <si>
    <t>VALOR REFERENTE REAJUSTE DO CONTRATO</t>
  </si>
  <si>
    <t>VALOR LIQUIDADO</t>
  </si>
  <si>
    <t>VALOR PAGO</t>
  </si>
  <si>
    <t xml:space="preserve">  ¢ % de Execução = Valor liquidado x 100 / valor do contrato + valor do reajuste + valor do aditivo</t>
  </si>
  <si>
    <t>Concorrência</t>
  </si>
  <si>
    <t>01/2019</t>
  </si>
  <si>
    <t>AMT Projetos e Serviços Ltda</t>
  </si>
  <si>
    <t>0921/2018 de 02/02/2018,  8812/2018 12/10/2018 e 2265 de 25/04/2019</t>
  </si>
  <si>
    <t>86.808.243/0001-76</t>
  </si>
  <si>
    <t xml:space="preserve">Localyne Transporte Turismo Ltda </t>
  </si>
  <si>
    <t xml:space="preserve">Trivale Administracao </t>
  </si>
  <si>
    <t>267/2018</t>
  </si>
  <si>
    <t>P. Eletrônico</t>
  </si>
  <si>
    <t>Jane Silva Amaral</t>
  </si>
  <si>
    <t xml:space="preserve">Dispensa Presencial </t>
  </si>
  <si>
    <t>00.604.122/0001-97</t>
  </si>
  <si>
    <t>Serviço de  Fornecimento de Ticket Combustível</t>
  </si>
  <si>
    <t>Locação de Veículos Automotores</t>
  </si>
  <si>
    <t>Alexsandra Lima F. dos Santos</t>
  </si>
  <si>
    <t>Serviço de Impressão e Reprografia de Documentos</t>
  </si>
  <si>
    <t>Claudia Gardênia Alves de Lima Araújo</t>
  </si>
  <si>
    <t>530/2019</t>
  </si>
  <si>
    <t>28/2019 Contrato Centralizado</t>
  </si>
  <si>
    <t>122/2019</t>
  </si>
  <si>
    <t>Locadora Viva Ltda Me</t>
  </si>
  <si>
    <t>09.440.071/0001-80</t>
  </si>
  <si>
    <t>Luiz Melo e Cia Ltda</t>
  </si>
  <si>
    <t>00.299.160/0001-83</t>
  </si>
  <si>
    <t>Execução sob o Regime de Empreitada Por Preço Unitário para os serviços de Construção do Centro Vocacional Tecnológico (CVT) Povoado Crasto – Santa Luzia do Itanhy/SE</t>
  </si>
  <si>
    <t>06/2019 Contrato Centralizado</t>
  </si>
  <si>
    <t>Conceito Comunicação Integrada Ltda</t>
  </si>
  <si>
    <t>Publicidade Legal</t>
  </si>
  <si>
    <t>00.404.419/0001-09</t>
  </si>
  <si>
    <t>114/2019</t>
  </si>
  <si>
    <t>47/2019 Contrato Centralizado</t>
  </si>
  <si>
    <t>240/2019</t>
  </si>
  <si>
    <t>UNIDADE GESTORA:  191501 / SEDETEC</t>
  </si>
  <si>
    <t>03.551.401/0001-28</t>
  </si>
  <si>
    <t>30/2019  Contrato Centralizado</t>
  </si>
  <si>
    <t>32/2019 Contrato Centralizado</t>
  </si>
  <si>
    <t>Localiza Rent A Car S/A</t>
  </si>
  <si>
    <t>16.670.085/0001-55</t>
  </si>
  <si>
    <t>04/2020 Contrato Centralizado</t>
  </si>
  <si>
    <t>231/2019</t>
  </si>
  <si>
    <t>04.864.703/0001-19</t>
  </si>
  <si>
    <t>Aereotur Viagens e Oper. Turisticas Ltda</t>
  </si>
  <si>
    <t>CEHOP/SE</t>
  </si>
  <si>
    <t>02/2020 Contrato Centralizado</t>
  </si>
  <si>
    <t>236/2019</t>
  </si>
  <si>
    <t>Tim S.A.</t>
  </si>
  <si>
    <t>02.421.421/0001-11</t>
  </si>
  <si>
    <t>Contratação de serviços de Telefonia Móvel</t>
  </si>
  <si>
    <t xml:space="preserve">Alessandra Rocha Britto                                                             Jane Silva Amaral </t>
  </si>
  <si>
    <t>2020NE000012 2021NE000051 2021NE000043</t>
  </si>
  <si>
    <t>Fornecimento de Passagem - Aerea, Nacional e Internacional, com taxa de Embarque</t>
  </si>
  <si>
    <t xml:space="preserve">2020NE000112                                              </t>
  </si>
  <si>
    <t>2020NE000108</t>
  </si>
  <si>
    <t>2021NE000019</t>
  </si>
  <si>
    <t>Alessandra Rocha Britto              Jane Silva Amaral</t>
  </si>
  <si>
    <t>13/2019     Contrato Centralizado</t>
  </si>
  <si>
    <t>2022NE000013</t>
  </si>
  <si>
    <t>2020NE00022 2019NE000143 2022NE00046</t>
  </si>
  <si>
    <t>2022NE000017</t>
  </si>
  <si>
    <t>COMPANHIA DE SANEAMENTO DE SERGIPE</t>
  </si>
  <si>
    <t>11/2020    Contrato Centralizado</t>
  </si>
  <si>
    <t>51/2020    Contrato Centralizado</t>
  </si>
  <si>
    <t>Inexigibilidade</t>
  </si>
  <si>
    <t>13.018.171/0001-90</t>
  </si>
  <si>
    <t>13.255.658/0001-96</t>
  </si>
  <si>
    <t>SULGIPE COMPANHIA SUL SERGIPANA DE ELETRICIDADE</t>
  </si>
  <si>
    <t>2022NE000120</t>
  </si>
  <si>
    <t>017/2020</t>
  </si>
  <si>
    <t xml:space="preserve">Contratação centralizada de empresa para fornecimento de energia elétrica. </t>
  </si>
  <si>
    <t>2022NE000119</t>
  </si>
  <si>
    <t>Fornecimento de Água e da prestação de serviços de esgoto para os órgãos e entidades integrantes do Governo do Estado de Sergipe.</t>
  </si>
  <si>
    <t>011/2020</t>
  </si>
  <si>
    <t>2022NE000016</t>
  </si>
  <si>
    <t>MÉS DE REFERENCIA MARÇO</t>
  </si>
  <si>
    <t>278/2019</t>
  </si>
  <si>
    <t xml:space="preserve">2023NE000044                                     </t>
  </si>
  <si>
    <t>258/2019</t>
  </si>
  <si>
    <t>2023NE000015</t>
  </si>
  <si>
    <t>2019NE000256 2020NE000010 2021NE000010 2021NE000041 2022NE000011                  2023NE000017</t>
  </si>
  <si>
    <t>2019NE000297 2020NE000011 2021NE000042 2021NE000048 2021NE000011 2022NE000012              2023NE000061                  2023NE000058                2023NE000018</t>
  </si>
  <si>
    <t>68/2018</t>
  </si>
  <si>
    <t xml:space="preserve">2019NE000350 2020NE000017 2021NE000077 2021NE000078 2021NE000015  2022NE000019                      </t>
  </si>
  <si>
    <t>2019NE000275  2020NE000015 2021NE000013 2022NE000014                 2023NE000041                   2023NE000059             2023NE000019</t>
  </si>
  <si>
    <t>6376/2019</t>
  </si>
  <si>
    <t xml:space="preserve">2023NE000057             </t>
  </si>
  <si>
    <t>2023NE000032</t>
  </si>
  <si>
    <t>6205/2019</t>
  </si>
  <si>
    <t>6375/2019</t>
  </si>
  <si>
    <t>1121/2020</t>
  </si>
  <si>
    <t>3449/2020</t>
  </si>
  <si>
    <t>2023 - Consollidado até março de 2023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</si>
</sst>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dd/mm/yy"/>
    <numFmt numFmtId="165" formatCode="&quot;Sim&quot;;&quot;Sim&quot;;&quot;Não&quot;"/>
    <numFmt numFmtId="166" formatCode="&quot;Verdadeiro&quot;;&quot;Verdadeiro&quot;;&quot;Falso&quot;"/>
    <numFmt numFmtId="167" formatCode="&quot;Ativar&quot;;&quot;Ativar&quot;;&quot;Desativar&quot;"/>
    <numFmt numFmtId="168" formatCode="[$€-2]\ #,##0.00_);[Red]\([$€-2]\ #,##0.00\)"/>
    <numFmt numFmtId="169" formatCode="&quot;Ativado&quot;;&quot;Ativado&quot;;&quot;Desativado&quot;"/>
    <numFmt numFmtId="170" formatCode="[$-416]dddd\,\ d&quot; de &quot;mmmm&quot; de &quot;yyyy"/>
    <numFmt numFmtId="171" formatCode="00000"/>
    <numFmt numFmtId="172" formatCode="[$-416]mmm\-yy;@"/>
  </numFmts>
  <fonts count="55">
    <font>
      <sz val="10"/>
      <name val="Arial"/>
      <family val="2"/>
    </font>
    <font>
      <sz val="12"/>
      <name val="Calibri"/>
      <family val="2"/>
    </font>
    <font>
      <b/>
      <sz val="12"/>
      <name val="Calibri"/>
      <family val="2"/>
    </font>
    <font>
      <i/>
      <sz val="12"/>
      <name val="Calibri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7"/>
      <color indexed="12"/>
      <name val="Arial"/>
      <family val="2"/>
    </font>
    <font>
      <u val="single"/>
      <sz val="8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mbria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10"/>
      <name val="Arial"/>
      <family val="2"/>
    </font>
    <font>
      <sz val="10"/>
      <color indexed="8"/>
      <name val="Verdana"/>
      <family val="2"/>
    </font>
    <font>
      <sz val="12"/>
      <color indexed="8"/>
      <name val="Verdana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7"/>
      <color theme="10"/>
      <name val="Arial"/>
      <family val="2"/>
    </font>
    <font>
      <u val="single"/>
      <sz val="8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FF0000"/>
      <name val="Arial"/>
      <family val="2"/>
    </font>
    <font>
      <sz val="10"/>
      <color rgb="FF000000"/>
      <name val="Verdana"/>
      <family val="2"/>
    </font>
    <font>
      <sz val="12"/>
      <color rgb="FF000000"/>
      <name val="Verdana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16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6" fillId="29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41" fillId="21" borderId="5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</cellStyleXfs>
  <cellXfs count="157">
    <xf numFmtId="0" fontId="0" fillId="0" borderId="0" xfId="0" applyAlignment="1">
      <alignment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14" fontId="1" fillId="33" borderId="10" xfId="0" applyNumberFormat="1" applyFont="1" applyFill="1" applyBorder="1" applyAlignment="1">
      <alignment horizontal="center" vertical="center"/>
    </xf>
    <xf numFmtId="0" fontId="49" fillId="0" borderId="0" xfId="0" applyFont="1" applyAlignment="1">
      <alignment horizontal="center" vertical="center"/>
    </xf>
    <xf numFmtId="14" fontId="1" fillId="34" borderId="10" xfId="0" applyNumberFormat="1" applyFont="1" applyFill="1" applyBorder="1" applyAlignment="1">
      <alignment horizontal="center" vertical="center"/>
    </xf>
    <xf numFmtId="4" fontId="1" fillId="34" borderId="10" xfId="0" applyNumberFormat="1" applyFont="1" applyFill="1" applyBorder="1" applyAlignment="1">
      <alignment horizontal="right" vertical="center"/>
    </xf>
    <xf numFmtId="4" fontId="1" fillId="33" borderId="10" xfId="0" applyNumberFormat="1" applyFont="1" applyFill="1" applyBorder="1" applyAlignment="1">
      <alignment horizontal="right" vertical="center"/>
    </xf>
    <xf numFmtId="4" fontId="1" fillId="33" borderId="10" xfId="0" applyNumberFormat="1" applyFont="1" applyFill="1" applyBorder="1" applyAlignment="1">
      <alignment vertical="center"/>
    </xf>
    <xf numFmtId="4" fontId="0" fillId="0" borderId="0" xfId="0" applyNumberFormat="1" applyAlignment="1">
      <alignment/>
    </xf>
    <xf numFmtId="4" fontId="1" fillId="33" borderId="11" xfId="0" applyNumberFormat="1" applyFont="1" applyFill="1" applyBorder="1" applyAlignment="1">
      <alignment horizontal="right" vertical="center"/>
    </xf>
    <xf numFmtId="0" fontId="1" fillId="33" borderId="12" xfId="0" applyFont="1" applyFill="1" applyBorder="1" applyAlignment="1">
      <alignment horizontal="center" vertical="center" wrapText="1"/>
    </xf>
    <xf numFmtId="14" fontId="1" fillId="33" borderId="11" xfId="0" applyNumberFormat="1" applyFont="1" applyFill="1" applyBorder="1" applyAlignment="1">
      <alignment horizontal="center" vertical="center"/>
    </xf>
    <xf numFmtId="0" fontId="1" fillId="33" borderId="13" xfId="0" applyFont="1" applyFill="1" applyBorder="1" applyAlignment="1">
      <alignment horizontal="center" vertical="center" wrapText="1"/>
    </xf>
    <xf numFmtId="14" fontId="1" fillId="33" borderId="13" xfId="0" applyNumberFormat="1" applyFont="1" applyFill="1" applyBorder="1" applyAlignment="1">
      <alignment horizontal="center" vertical="center"/>
    </xf>
    <xf numFmtId="4" fontId="1" fillId="33" borderId="13" xfId="0" applyNumberFormat="1" applyFont="1" applyFill="1" applyBorder="1" applyAlignment="1">
      <alignment horizontal="right" vertical="center"/>
    </xf>
    <xf numFmtId="4" fontId="1" fillId="34" borderId="14" xfId="0" applyNumberFormat="1" applyFont="1" applyFill="1" applyBorder="1" applyAlignment="1">
      <alignment horizontal="right" vertical="center"/>
    </xf>
    <xf numFmtId="4" fontId="1" fillId="34" borderId="15" xfId="0" applyNumberFormat="1" applyFont="1" applyFill="1" applyBorder="1" applyAlignment="1">
      <alignment horizontal="right" vertical="center"/>
    </xf>
    <xf numFmtId="14" fontId="1" fillId="33" borderId="16" xfId="0" applyNumberFormat="1" applyFont="1" applyFill="1" applyBorder="1" applyAlignment="1">
      <alignment horizontal="center" vertical="center"/>
    </xf>
    <xf numFmtId="4" fontId="1" fillId="33" borderId="16" xfId="0" applyNumberFormat="1" applyFont="1" applyFill="1" applyBorder="1" applyAlignment="1">
      <alignment horizontal="right" vertical="center"/>
    </xf>
    <xf numFmtId="4" fontId="1" fillId="34" borderId="17" xfId="0" applyNumberFormat="1" applyFont="1" applyFill="1" applyBorder="1" applyAlignment="1">
      <alignment horizontal="right" vertical="center"/>
    </xf>
    <xf numFmtId="0" fontId="1" fillId="33" borderId="16" xfId="0" applyFont="1" applyFill="1" applyBorder="1" applyAlignment="1">
      <alignment horizontal="center" vertical="center"/>
    </xf>
    <xf numFmtId="14" fontId="1" fillId="33" borderId="12" xfId="0" applyNumberFormat="1" applyFont="1" applyFill="1" applyBorder="1" applyAlignment="1">
      <alignment horizontal="center" vertical="center"/>
    </xf>
    <xf numFmtId="4" fontId="1" fillId="33" borderId="12" xfId="0" applyNumberFormat="1" applyFont="1" applyFill="1" applyBorder="1" applyAlignment="1">
      <alignment horizontal="right" vertical="center"/>
    </xf>
    <xf numFmtId="4" fontId="1" fillId="34" borderId="18" xfId="0" applyNumberFormat="1" applyFont="1" applyFill="1" applyBorder="1" applyAlignment="1">
      <alignment horizontal="right" vertical="center"/>
    </xf>
    <xf numFmtId="14" fontId="1" fillId="34" borderId="13" xfId="0" applyNumberFormat="1" applyFont="1" applyFill="1" applyBorder="1" applyAlignment="1">
      <alignment horizontal="center" vertical="center"/>
    </xf>
    <xf numFmtId="4" fontId="1" fillId="34" borderId="13" xfId="0" applyNumberFormat="1" applyFont="1" applyFill="1" applyBorder="1" applyAlignment="1">
      <alignment horizontal="right" vertical="center"/>
    </xf>
    <xf numFmtId="4" fontId="1" fillId="34" borderId="19" xfId="0" applyNumberFormat="1" applyFont="1" applyFill="1" applyBorder="1" applyAlignment="1">
      <alignment horizontal="right" vertical="center"/>
    </xf>
    <xf numFmtId="4" fontId="1" fillId="34" borderId="20" xfId="0" applyNumberFormat="1" applyFont="1" applyFill="1" applyBorder="1" applyAlignment="1">
      <alignment horizontal="right" vertical="center"/>
    </xf>
    <xf numFmtId="14" fontId="1" fillId="34" borderId="16" xfId="0" applyNumberFormat="1" applyFont="1" applyFill="1" applyBorder="1" applyAlignment="1">
      <alignment horizontal="center" vertical="center"/>
    </xf>
    <xf numFmtId="4" fontId="1" fillId="34" borderId="16" xfId="0" applyNumberFormat="1" applyFont="1" applyFill="1" applyBorder="1" applyAlignment="1">
      <alignment horizontal="right" vertical="center"/>
    </xf>
    <xf numFmtId="4" fontId="1" fillId="33" borderId="21" xfId="0" applyNumberFormat="1" applyFont="1" applyFill="1" applyBorder="1" applyAlignment="1">
      <alignment vertical="center"/>
    </xf>
    <xf numFmtId="4" fontId="1" fillId="33" borderId="16" xfId="0" applyNumberFormat="1" applyFont="1" applyFill="1" applyBorder="1" applyAlignment="1">
      <alignment vertical="center"/>
    </xf>
    <xf numFmtId="4" fontId="1" fillId="33" borderId="17" xfId="0" applyNumberFormat="1" applyFont="1" applyFill="1" applyBorder="1" applyAlignment="1">
      <alignment vertical="center"/>
    </xf>
    <xf numFmtId="4" fontId="1" fillId="33" borderId="19" xfId="0" applyNumberFormat="1" applyFont="1" applyFill="1" applyBorder="1" applyAlignment="1">
      <alignment horizontal="right" vertical="center"/>
    </xf>
    <xf numFmtId="4" fontId="1" fillId="33" borderId="20" xfId="0" applyNumberFormat="1" applyFont="1" applyFill="1" applyBorder="1" applyAlignment="1">
      <alignment horizontal="right" vertical="center"/>
    </xf>
    <xf numFmtId="4" fontId="1" fillId="33" borderId="17" xfId="0" applyNumberFormat="1" applyFont="1" applyFill="1" applyBorder="1" applyAlignment="1">
      <alignment horizontal="right" vertical="center"/>
    </xf>
    <xf numFmtId="4" fontId="1" fillId="33" borderId="15" xfId="0" applyNumberFormat="1" applyFont="1" applyFill="1" applyBorder="1" applyAlignment="1">
      <alignment horizontal="right" vertical="center"/>
    </xf>
    <xf numFmtId="0" fontId="1" fillId="33" borderId="22" xfId="0" applyFont="1" applyFill="1" applyBorder="1" applyAlignment="1">
      <alignment horizontal="center" vertical="center" wrapText="1"/>
    </xf>
    <xf numFmtId="17" fontId="1" fillId="33" borderId="23" xfId="0" applyNumberFormat="1" applyFont="1" applyFill="1" applyBorder="1" applyAlignment="1">
      <alignment horizontal="center" vertical="center"/>
    </xf>
    <xf numFmtId="0" fontId="1" fillId="33" borderId="23" xfId="0" applyFont="1" applyFill="1" applyBorder="1" applyAlignment="1">
      <alignment horizontal="center" vertical="center" wrapText="1"/>
    </xf>
    <xf numFmtId="0" fontId="0" fillId="0" borderId="23" xfId="0" applyBorder="1" applyAlignment="1">
      <alignment vertical="center"/>
    </xf>
    <xf numFmtId="0" fontId="4" fillId="0" borderId="23" xfId="0" applyFont="1" applyBorder="1" applyAlignment="1">
      <alignment horizontal="center" vertical="center"/>
    </xf>
    <xf numFmtId="0" fontId="50" fillId="0" borderId="24" xfId="0" applyFont="1" applyBorder="1" applyAlignment="1">
      <alignment horizontal="center" wrapText="1"/>
    </xf>
    <xf numFmtId="0" fontId="1" fillId="33" borderId="23" xfId="0" applyFont="1" applyFill="1" applyBorder="1" applyAlignment="1">
      <alignment horizontal="center" vertical="center"/>
    </xf>
    <xf numFmtId="14" fontId="1" fillId="33" borderId="23" xfId="0" applyNumberFormat="1" applyFont="1" applyFill="1" applyBorder="1" applyAlignment="1">
      <alignment vertical="center"/>
    </xf>
    <xf numFmtId="14" fontId="1" fillId="33" borderId="23" xfId="0" applyNumberFormat="1" applyFont="1" applyFill="1" applyBorder="1" applyAlignment="1">
      <alignment horizontal="center" vertical="center"/>
    </xf>
    <xf numFmtId="4" fontId="1" fillId="33" borderId="23" xfId="0" applyNumberFormat="1" applyFont="1" applyFill="1" applyBorder="1" applyAlignment="1">
      <alignment horizontal="right" vertical="center"/>
    </xf>
    <xf numFmtId="4" fontId="1" fillId="34" borderId="25" xfId="0" applyNumberFormat="1" applyFont="1" applyFill="1" applyBorder="1" applyAlignment="1">
      <alignment horizontal="right" vertical="center"/>
    </xf>
    <xf numFmtId="4" fontId="2" fillId="35" borderId="26" xfId="0" applyNumberFormat="1" applyFont="1" applyFill="1" applyBorder="1" applyAlignment="1">
      <alignment/>
    </xf>
    <xf numFmtId="3" fontId="2" fillId="35" borderId="26" xfId="0" applyNumberFormat="1" applyFont="1" applyFill="1" applyBorder="1" applyAlignment="1">
      <alignment horizontal="right"/>
    </xf>
    <xf numFmtId="0" fontId="51" fillId="0" borderId="23" xfId="0" applyFont="1" applyBorder="1" applyAlignment="1">
      <alignment horizontal="center" vertical="center" wrapText="1"/>
    </xf>
    <xf numFmtId="0" fontId="1" fillId="34" borderId="21" xfId="0" applyFont="1" applyFill="1" applyBorder="1" applyAlignment="1">
      <alignment vertical="center"/>
    </xf>
    <xf numFmtId="0" fontId="52" fillId="36" borderId="11" xfId="0" applyFont="1" applyFill="1" applyBorder="1" applyAlignment="1">
      <alignment horizontal="center" vertical="center" wrapText="1"/>
    </xf>
    <xf numFmtId="0" fontId="53" fillId="36" borderId="11" xfId="0" applyFont="1" applyFill="1" applyBorder="1" applyAlignment="1">
      <alignment horizontal="center" vertical="center" wrapText="1"/>
    </xf>
    <xf numFmtId="49" fontId="1" fillId="34" borderId="22" xfId="0" applyNumberFormat="1" applyFont="1" applyFill="1" applyBorder="1" applyAlignment="1">
      <alignment horizontal="center" vertical="center"/>
    </xf>
    <xf numFmtId="49" fontId="1" fillId="34" borderId="23" xfId="0" applyNumberFormat="1" applyFont="1" applyFill="1" applyBorder="1" applyAlignment="1">
      <alignment horizontal="center" vertical="center"/>
    </xf>
    <xf numFmtId="0" fontId="1" fillId="34" borderId="23" xfId="0" applyFont="1" applyFill="1" applyBorder="1" applyAlignment="1">
      <alignment horizontal="center" vertical="center"/>
    </xf>
    <xf numFmtId="0" fontId="1" fillId="34" borderId="23" xfId="0" applyFont="1" applyFill="1" applyBorder="1" applyAlignment="1">
      <alignment horizontal="center" vertical="center" wrapText="1"/>
    </xf>
    <xf numFmtId="0" fontId="1" fillId="34" borderId="23" xfId="0" applyFont="1" applyFill="1" applyBorder="1" applyAlignment="1">
      <alignment horizontal="left" vertical="center"/>
    </xf>
    <xf numFmtId="14" fontId="1" fillId="34" borderId="23" xfId="0" applyNumberFormat="1" applyFont="1" applyFill="1" applyBorder="1" applyAlignment="1">
      <alignment horizontal="center" vertical="center"/>
    </xf>
    <xf numFmtId="4" fontId="1" fillId="34" borderId="23" xfId="0" applyNumberFormat="1" applyFont="1" applyFill="1" applyBorder="1" applyAlignment="1">
      <alignment horizontal="right" vertical="center"/>
    </xf>
    <xf numFmtId="4" fontId="1" fillId="33" borderId="12" xfId="0" applyNumberFormat="1" applyFont="1" applyFill="1" applyBorder="1" applyAlignment="1">
      <alignment horizontal="right" vertical="center"/>
    </xf>
    <xf numFmtId="14" fontId="1" fillId="34" borderId="12" xfId="0" applyNumberFormat="1" applyFont="1" applyFill="1" applyBorder="1" applyAlignment="1">
      <alignment horizontal="center" vertical="center"/>
    </xf>
    <xf numFmtId="4" fontId="1" fillId="34" borderId="12" xfId="0" applyNumberFormat="1" applyFont="1" applyFill="1" applyBorder="1" applyAlignment="1">
      <alignment horizontal="right" vertical="center"/>
    </xf>
    <xf numFmtId="4" fontId="1" fillId="33" borderId="18" xfId="0" applyNumberFormat="1" applyFont="1" applyFill="1" applyBorder="1" applyAlignment="1">
      <alignment horizontal="right" vertical="center"/>
    </xf>
    <xf numFmtId="0" fontId="49" fillId="0" borderId="0" xfId="0" applyFont="1" applyBorder="1" applyAlignment="1">
      <alignment horizontal="center" vertical="center"/>
    </xf>
    <xf numFmtId="4" fontId="1" fillId="33" borderId="12" xfId="0" applyNumberFormat="1" applyFont="1" applyFill="1" applyBorder="1" applyAlignment="1">
      <alignment horizontal="right" vertical="center"/>
    </xf>
    <xf numFmtId="4" fontId="1" fillId="33" borderId="21" xfId="0" applyNumberFormat="1" applyFont="1" applyFill="1" applyBorder="1" applyAlignment="1">
      <alignment horizontal="right" vertical="center"/>
    </xf>
    <xf numFmtId="14" fontId="1" fillId="33" borderId="21" xfId="0" applyNumberFormat="1" applyFont="1" applyFill="1" applyBorder="1" applyAlignment="1">
      <alignment horizontal="center" vertical="center"/>
    </xf>
    <xf numFmtId="0" fontId="1" fillId="33" borderId="27" xfId="0" applyFont="1" applyFill="1" applyBorder="1" applyAlignment="1">
      <alignment horizontal="center" vertical="center"/>
    </xf>
    <xf numFmtId="0" fontId="49" fillId="0" borderId="0" xfId="0" applyFont="1" applyBorder="1" applyAlignment="1">
      <alignment horizontal="center" vertical="center"/>
    </xf>
    <xf numFmtId="4" fontId="1" fillId="33" borderId="27" xfId="0" applyNumberFormat="1" applyFont="1" applyFill="1" applyBorder="1" applyAlignment="1">
      <alignment horizontal="right" vertical="center"/>
    </xf>
    <xf numFmtId="14" fontId="1" fillId="33" borderId="27" xfId="0" applyNumberFormat="1" applyFont="1" applyFill="1" applyBorder="1" applyAlignment="1">
      <alignment horizontal="center" vertical="center"/>
    </xf>
    <xf numFmtId="14" fontId="1" fillId="33" borderId="2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1" fillId="33" borderId="27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 wrapText="1"/>
    </xf>
    <xf numFmtId="0" fontId="2" fillId="35" borderId="28" xfId="0" applyFont="1" applyFill="1" applyBorder="1" applyAlignment="1">
      <alignment horizontal="center" vertical="center"/>
    </xf>
    <xf numFmtId="0" fontId="2" fillId="35" borderId="29" xfId="0" applyFont="1" applyFill="1" applyBorder="1" applyAlignment="1">
      <alignment horizontal="center" vertical="center"/>
    </xf>
    <xf numFmtId="0" fontId="2" fillId="35" borderId="30" xfId="0" applyFont="1" applyFill="1" applyBorder="1" applyAlignment="1">
      <alignment horizontal="center" vertical="center"/>
    </xf>
    <xf numFmtId="49" fontId="1" fillId="34" borderId="21" xfId="0" applyNumberFormat="1" applyFont="1" applyFill="1" applyBorder="1" applyAlignment="1">
      <alignment horizontal="center" vertical="center" wrapText="1"/>
    </xf>
    <xf numFmtId="49" fontId="1" fillId="34" borderId="12" xfId="0" applyNumberFormat="1" applyFont="1" applyFill="1" applyBorder="1" applyAlignment="1">
      <alignment vertical="center"/>
    </xf>
    <xf numFmtId="49" fontId="1" fillId="34" borderId="27" xfId="0" applyNumberFormat="1" applyFont="1" applyFill="1" applyBorder="1" applyAlignment="1">
      <alignment vertical="center"/>
    </xf>
    <xf numFmtId="49" fontId="1" fillId="34" borderId="12" xfId="0" applyNumberFormat="1" applyFont="1" applyFill="1" applyBorder="1" applyAlignment="1">
      <alignment horizontal="left" vertical="center"/>
    </xf>
    <xf numFmtId="0" fontId="1" fillId="33" borderId="31" xfId="0" applyFont="1" applyFill="1" applyBorder="1" applyAlignment="1">
      <alignment horizontal="left" vertical="top"/>
    </xf>
    <xf numFmtId="0" fontId="1" fillId="33" borderId="10" xfId="0" applyFont="1" applyFill="1" applyBorder="1" applyAlignment="1">
      <alignment horizontal="center" vertical="top" wrapText="1"/>
    </xf>
    <xf numFmtId="0" fontId="2" fillId="35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33" borderId="32" xfId="0" applyFont="1" applyFill="1" applyBorder="1" applyAlignment="1">
      <alignment horizontal="center" vertical="center" wrapText="1"/>
    </xf>
    <xf numFmtId="0" fontId="1" fillId="33" borderId="28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 wrapText="1"/>
    </xf>
    <xf numFmtId="0" fontId="1" fillId="33" borderId="26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/>
    </xf>
    <xf numFmtId="4" fontId="1" fillId="33" borderId="21" xfId="0" applyNumberFormat="1" applyFont="1" applyFill="1" applyBorder="1" applyAlignment="1">
      <alignment horizontal="right" vertical="center"/>
    </xf>
    <xf numFmtId="4" fontId="1" fillId="33" borderId="27" xfId="0" applyNumberFormat="1" applyFont="1" applyFill="1" applyBorder="1" applyAlignment="1">
      <alignment horizontal="right" vertical="center"/>
    </xf>
    <xf numFmtId="0" fontId="1" fillId="34" borderId="33" xfId="0" applyFont="1" applyFill="1" applyBorder="1" applyAlignment="1">
      <alignment horizontal="left" vertical="center"/>
    </xf>
    <xf numFmtId="0" fontId="1" fillId="34" borderId="34" xfId="0" applyFont="1" applyFill="1" applyBorder="1" applyAlignment="1">
      <alignment horizontal="left" vertical="center"/>
    </xf>
    <xf numFmtId="0" fontId="1" fillId="33" borderId="14" xfId="0" applyFont="1" applyFill="1" applyBorder="1" applyAlignment="1">
      <alignment horizontal="center" vertical="center"/>
    </xf>
    <xf numFmtId="0" fontId="1" fillId="33" borderId="18" xfId="0" applyFont="1" applyFill="1" applyBorder="1" applyAlignment="1">
      <alignment horizontal="center" vertical="center"/>
    </xf>
    <xf numFmtId="0" fontId="1" fillId="33" borderId="35" xfId="0" applyFont="1" applyFill="1" applyBorder="1" applyAlignment="1">
      <alignment horizontal="center" vertical="center"/>
    </xf>
    <xf numFmtId="0" fontId="1" fillId="34" borderId="21" xfId="0" applyFont="1" applyFill="1" applyBorder="1" applyAlignment="1">
      <alignment horizontal="left" vertical="center"/>
    </xf>
    <xf numFmtId="0" fontId="1" fillId="34" borderId="12" xfId="0" applyFont="1" applyFill="1" applyBorder="1" applyAlignment="1">
      <alignment horizontal="left" vertical="center"/>
    </xf>
    <xf numFmtId="0" fontId="1" fillId="34" borderId="27" xfId="0" applyFont="1" applyFill="1" applyBorder="1" applyAlignment="1">
      <alignment horizontal="left" vertical="center"/>
    </xf>
    <xf numFmtId="0" fontId="1" fillId="34" borderId="21" xfId="0" applyFont="1" applyFill="1" applyBorder="1" applyAlignment="1">
      <alignment horizontal="center" vertical="center"/>
    </xf>
    <xf numFmtId="0" fontId="1" fillId="34" borderId="12" xfId="0" applyFont="1" applyFill="1" applyBorder="1" applyAlignment="1">
      <alignment horizontal="center" vertical="center"/>
    </xf>
    <xf numFmtId="0" fontId="1" fillId="34" borderId="27" xfId="0" applyFont="1" applyFill="1" applyBorder="1" applyAlignment="1">
      <alignment horizontal="center" vertical="center"/>
    </xf>
    <xf numFmtId="0" fontId="1" fillId="34" borderId="21" xfId="0" applyFont="1" applyFill="1" applyBorder="1" applyAlignment="1">
      <alignment horizontal="center" vertical="center" wrapText="1"/>
    </xf>
    <xf numFmtId="0" fontId="1" fillId="34" borderId="12" xfId="0" applyFont="1" applyFill="1" applyBorder="1" applyAlignment="1">
      <alignment horizontal="center" vertical="center" wrapText="1"/>
    </xf>
    <xf numFmtId="0" fontId="1" fillId="34" borderId="27" xfId="0" applyFont="1" applyFill="1" applyBorder="1" applyAlignment="1">
      <alignment horizontal="center" vertical="center" wrapText="1"/>
    </xf>
    <xf numFmtId="49" fontId="1" fillId="34" borderId="36" xfId="0" applyNumberFormat="1" applyFont="1" applyFill="1" applyBorder="1" applyAlignment="1">
      <alignment horizontal="center" vertical="center" wrapText="1"/>
    </xf>
    <xf numFmtId="49" fontId="1" fillId="34" borderId="33" xfId="0" applyNumberFormat="1" applyFont="1" applyFill="1" applyBorder="1" applyAlignment="1">
      <alignment horizontal="center" vertical="center" wrapText="1"/>
    </xf>
    <xf numFmtId="49" fontId="1" fillId="34" borderId="34" xfId="0" applyNumberFormat="1" applyFont="1" applyFill="1" applyBorder="1" applyAlignment="1">
      <alignment horizontal="center" vertical="center" wrapText="1"/>
    </xf>
    <xf numFmtId="49" fontId="1" fillId="34" borderId="21" xfId="0" applyNumberFormat="1" applyFont="1" applyFill="1" applyBorder="1" applyAlignment="1">
      <alignment horizontal="center" vertical="center"/>
    </xf>
    <xf numFmtId="49" fontId="1" fillId="34" borderId="12" xfId="0" applyNumberFormat="1" applyFont="1" applyFill="1" applyBorder="1" applyAlignment="1">
      <alignment horizontal="center" vertical="center"/>
    </xf>
    <xf numFmtId="49" fontId="1" fillId="34" borderId="27" xfId="0" applyNumberFormat="1" applyFont="1" applyFill="1" applyBorder="1" applyAlignment="1">
      <alignment horizontal="center" vertical="center"/>
    </xf>
    <xf numFmtId="0" fontId="1" fillId="33" borderId="21" xfId="0" applyFont="1" applyFill="1" applyBorder="1" applyAlignment="1">
      <alignment horizontal="center" vertical="center"/>
    </xf>
    <xf numFmtId="0" fontId="1" fillId="33" borderId="27" xfId="0" applyFont="1" applyFill="1" applyBorder="1" applyAlignment="1">
      <alignment horizontal="center" vertical="center"/>
    </xf>
    <xf numFmtId="0" fontId="1" fillId="33" borderId="36" xfId="0" applyFont="1" applyFill="1" applyBorder="1" applyAlignment="1">
      <alignment horizontal="center" vertical="center" wrapText="1"/>
    </xf>
    <xf numFmtId="0" fontId="1" fillId="33" borderId="33" xfId="0" applyFont="1" applyFill="1" applyBorder="1" applyAlignment="1">
      <alignment horizontal="center" vertical="center" wrapText="1"/>
    </xf>
    <xf numFmtId="0" fontId="1" fillId="33" borderId="34" xfId="0" applyFont="1" applyFill="1" applyBorder="1" applyAlignment="1">
      <alignment horizontal="center" vertical="center" wrapText="1"/>
    </xf>
    <xf numFmtId="49" fontId="1" fillId="34" borderId="21" xfId="0" applyNumberFormat="1" applyFont="1" applyFill="1" applyBorder="1" applyAlignment="1">
      <alignment horizontal="left" vertical="center" wrapText="1"/>
    </xf>
    <xf numFmtId="49" fontId="1" fillId="34" borderId="12" xfId="0" applyNumberFormat="1" applyFont="1" applyFill="1" applyBorder="1" applyAlignment="1">
      <alignment horizontal="left" vertical="center" wrapText="1"/>
    </xf>
    <xf numFmtId="49" fontId="1" fillId="34" borderId="27" xfId="0" applyNumberFormat="1" applyFont="1" applyFill="1" applyBorder="1" applyAlignment="1">
      <alignment horizontal="left" vertical="center" wrapText="1"/>
    </xf>
    <xf numFmtId="0" fontId="1" fillId="33" borderId="36" xfId="0" applyFont="1" applyFill="1" applyBorder="1" applyAlignment="1">
      <alignment horizontal="left" vertical="center" wrapText="1"/>
    </xf>
    <xf numFmtId="0" fontId="1" fillId="33" borderId="33" xfId="0" applyFont="1" applyFill="1" applyBorder="1" applyAlignment="1">
      <alignment horizontal="left" vertical="center" wrapText="1"/>
    </xf>
    <xf numFmtId="0" fontId="1" fillId="33" borderId="21" xfId="0" applyFont="1" applyFill="1" applyBorder="1" applyAlignment="1">
      <alignment horizontal="center" vertical="center" wrapText="1"/>
    </xf>
    <xf numFmtId="0" fontId="1" fillId="33" borderId="27" xfId="0" applyFont="1" applyFill="1" applyBorder="1" applyAlignment="1">
      <alignment horizontal="center" vertical="center" wrapText="1"/>
    </xf>
    <xf numFmtId="0" fontId="49" fillId="0" borderId="0" xfId="0" applyFont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 wrapText="1"/>
    </xf>
    <xf numFmtId="4" fontId="49" fillId="0" borderId="37" xfId="0" applyNumberFormat="1" applyFont="1" applyBorder="1" applyAlignment="1">
      <alignment horizontal="center" vertical="center"/>
    </xf>
    <xf numFmtId="0" fontId="54" fillId="36" borderId="10" xfId="0" applyFont="1" applyFill="1" applyBorder="1" applyAlignment="1">
      <alignment horizontal="center" vertical="center"/>
    </xf>
    <xf numFmtId="0" fontId="49" fillId="0" borderId="37" xfId="0" applyFont="1" applyBorder="1" applyAlignment="1">
      <alignment horizontal="center" vertical="center"/>
    </xf>
    <xf numFmtId="4" fontId="1" fillId="34" borderId="15" xfId="0" applyNumberFormat="1" applyFont="1" applyFill="1" applyBorder="1" applyAlignment="1">
      <alignment horizontal="right" vertical="center"/>
    </xf>
    <xf numFmtId="4" fontId="1" fillId="34" borderId="38" xfId="0" applyNumberFormat="1" applyFont="1" applyFill="1" applyBorder="1" applyAlignment="1">
      <alignment horizontal="right" vertical="center"/>
    </xf>
    <xf numFmtId="0" fontId="1" fillId="33" borderId="39" xfId="0" applyFont="1" applyFill="1" applyBorder="1" applyAlignment="1">
      <alignment horizontal="center" vertical="center" wrapText="1"/>
    </xf>
    <xf numFmtId="0" fontId="1" fillId="33" borderId="32" xfId="0" applyFont="1" applyFill="1" applyBorder="1" applyAlignment="1">
      <alignment horizontal="center" vertical="center" wrapText="1"/>
    </xf>
    <xf numFmtId="14" fontId="1" fillId="33" borderId="11" xfId="0" applyNumberFormat="1" applyFont="1" applyFill="1" applyBorder="1" applyAlignment="1">
      <alignment horizontal="center" vertical="center"/>
    </xf>
    <xf numFmtId="14" fontId="1" fillId="33" borderId="26" xfId="0" applyNumberFormat="1" applyFont="1" applyFill="1" applyBorder="1" applyAlignment="1">
      <alignment horizontal="center" vertical="center"/>
    </xf>
    <xf numFmtId="14" fontId="1" fillId="33" borderId="21" xfId="0" applyNumberFormat="1" applyFont="1" applyFill="1" applyBorder="1" applyAlignment="1">
      <alignment horizontal="center" vertical="center"/>
    </xf>
    <xf numFmtId="14" fontId="1" fillId="33" borderId="27" xfId="0" applyNumberFormat="1" applyFont="1" applyFill="1" applyBorder="1" applyAlignment="1">
      <alignment horizontal="center" vertical="center"/>
    </xf>
    <xf numFmtId="0" fontId="1" fillId="33" borderId="15" xfId="0" applyFont="1" applyFill="1" applyBorder="1" applyAlignment="1">
      <alignment horizontal="center" vertical="center"/>
    </xf>
    <xf numFmtId="0" fontId="1" fillId="33" borderId="38" xfId="0" applyFont="1" applyFill="1" applyBorder="1" applyAlignment="1">
      <alignment horizontal="center" vertical="center"/>
    </xf>
    <xf numFmtId="0" fontId="1" fillId="0" borderId="36" xfId="0" applyFont="1" applyBorder="1" applyAlignment="1">
      <alignment horizontal="left" vertical="center"/>
    </xf>
    <xf numFmtId="0" fontId="1" fillId="0" borderId="33" xfId="0" applyFont="1" applyBorder="1" applyAlignment="1">
      <alignment horizontal="left" vertical="center"/>
    </xf>
    <xf numFmtId="0" fontId="1" fillId="34" borderId="21" xfId="0" applyFont="1" applyFill="1" applyBorder="1" applyAlignment="1">
      <alignment horizontal="center"/>
    </xf>
    <xf numFmtId="0" fontId="1" fillId="34" borderId="12" xfId="0" applyFont="1" applyFill="1" applyBorder="1" applyAlignment="1">
      <alignment horizontal="center"/>
    </xf>
    <xf numFmtId="0" fontId="1" fillId="34" borderId="27" xfId="0" applyFont="1" applyFill="1" applyBorder="1" applyAlignment="1">
      <alignment horizontal="center"/>
    </xf>
    <xf numFmtId="0" fontId="1" fillId="33" borderId="21" xfId="0" applyFont="1" applyFill="1" applyBorder="1" applyAlignment="1">
      <alignment horizontal="left" vertical="center" wrapText="1"/>
    </xf>
    <xf numFmtId="0" fontId="1" fillId="33" borderId="12" xfId="0" applyFont="1" applyFill="1" applyBorder="1" applyAlignment="1">
      <alignment horizontal="left" vertical="center" wrapText="1"/>
    </xf>
    <xf numFmtId="0" fontId="1" fillId="33" borderId="27" xfId="0" applyFont="1" applyFill="1" applyBorder="1" applyAlignment="1">
      <alignment horizontal="left" vertical="center" wrapText="1"/>
    </xf>
    <xf numFmtId="0" fontId="1" fillId="33" borderId="34" xfId="0" applyFont="1" applyFill="1" applyBorder="1" applyAlignment="1">
      <alignment horizontal="left" vertical="center" wrapText="1"/>
    </xf>
    <xf numFmtId="0" fontId="1" fillId="33" borderId="26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2B2B2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376092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19050</xdr:colOff>
      <xdr:row>0</xdr:row>
      <xdr:rowOff>0</xdr:rowOff>
    </xdr:from>
    <xdr:to>
      <xdr:col>2</xdr:col>
      <xdr:colOff>752475</xdr:colOff>
      <xdr:row>4</xdr:row>
      <xdr:rowOff>114300</xdr:rowOff>
    </xdr:to>
    <xdr:pic>
      <xdr:nvPicPr>
        <xdr:cNvPr id="1" name="Figura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31908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0"/>
  <sheetViews>
    <sheetView tabSelected="1" zoomScale="40" zoomScaleNormal="40" zoomScalePageLayoutView="0" workbookViewId="0" topLeftCell="A4">
      <selection activeCell="L29" sqref="L29"/>
    </sheetView>
  </sheetViews>
  <sheetFormatPr defaultColWidth="9.140625" defaultRowHeight="12.75"/>
  <cols>
    <col min="1" max="1" width="19.8515625" style="0" customWidth="1"/>
    <col min="2" max="2" width="17.00390625" style="0" bestFit="1" customWidth="1"/>
    <col min="3" max="3" width="22.57421875" style="0" customWidth="1"/>
    <col min="4" max="4" width="18.140625" style="0" bestFit="1" customWidth="1"/>
    <col min="5" max="5" width="56.421875" style="0" customWidth="1"/>
    <col min="6" max="6" width="30.7109375" style="0" bestFit="1" customWidth="1"/>
    <col min="7" max="7" width="34.8515625" style="0" bestFit="1" customWidth="1"/>
    <col min="8" max="8" width="33.8515625" style="0" customWidth="1"/>
    <col min="9" max="9" width="23.7109375" style="0" customWidth="1"/>
    <col min="10" max="11" width="18.7109375" style="0" bestFit="1" customWidth="1"/>
    <col min="12" max="12" width="20.140625" style="0" bestFit="1" customWidth="1"/>
    <col min="13" max="14" width="18.140625" style="0" bestFit="1" customWidth="1"/>
    <col min="15" max="15" width="19.57421875" style="0" bestFit="1" customWidth="1"/>
    <col min="16" max="16" width="18.7109375" style="0" bestFit="1" customWidth="1"/>
    <col min="17" max="17" width="17.57421875" style="0" bestFit="1" customWidth="1"/>
    <col min="18" max="18" width="24.00390625" style="0" bestFit="1" customWidth="1"/>
    <col min="19" max="19" width="9.7109375" style="0" bestFit="1" customWidth="1"/>
    <col min="20" max="20" width="11.140625" style="0" bestFit="1" customWidth="1"/>
  </cols>
  <sheetData>
    <row r="1" spans="1:17" ht="15.75">
      <c r="A1" s="3"/>
      <c r="B1" s="3"/>
      <c r="C1" s="3"/>
      <c r="D1" s="3"/>
      <c r="E1" s="3"/>
      <c r="F1" s="4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5.75">
      <c r="A2" s="3"/>
      <c r="B2" s="3"/>
      <c r="C2" s="3"/>
      <c r="D2" s="3"/>
      <c r="E2" s="3"/>
      <c r="F2" s="4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5.75">
      <c r="A3" s="3"/>
      <c r="B3" s="3"/>
      <c r="C3" s="3"/>
      <c r="D3" s="3"/>
      <c r="E3" s="3"/>
      <c r="F3" s="4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3"/>
      <c r="B4" s="3"/>
      <c r="C4" s="3"/>
      <c r="D4" s="3"/>
      <c r="E4" s="3"/>
      <c r="F4" s="4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5.75">
      <c r="A5" s="3"/>
      <c r="B5" s="3"/>
      <c r="C5" s="3"/>
      <c r="D5" s="3"/>
      <c r="E5" s="3"/>
      <c r="F5" s="4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.75">
      <c r="A6" s="3"/>
      <c r="B6" s="3"/>
      <c r="C6" s="3"/>
      <c r="D6" s="3"/>
      <c r="E6" s="3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ht="15.75">
      <c r="A7" s="1" t="s">
        <v>0</v>
      </c>
      <c r="B7" s="3"/>
      <c r="C7" s="3"/>
      <c r="D7" s="3"/>
      <c r="E7" s="3"/>
      <c r="F7" s="4"/>
      <c r="G7" s="3"/>
      <c r="H7" s="3"/>
      <c r="I7" s="3"/>
      <c r="J7" s="3"/>
      <c r="K7" s="3"/>
      <c r="L7" s="3"/>
      <c r="M7" s="3"/>
      <c r="N7" s="3"/>
      <c r="O7" s="3"/>
      <c r="P7" s="3"/>
      <c r="Q7" s="3"/>
    </row>
    <row r="8" spans="1:17" ht="15.75">
      <c r="A8" s="1"/>
      <c r="B8" s="3"/>
      <c r="C8" s="3"/>
      <c r="D8" s="3"/>
      <c r="E8" s="3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</row>
    <row r="9" spans="1:17" ht="15.75">
      <c r="A9" s="1" t="s">
        <v>54</v>
      </c>
      <c r="B9" s="3"/>
      <c r="C9" s="3"/>
      <c r="D9" s="3"/>
      <c r="E9" s="3"/>
      <c r="F9" s="4"/>
      <c r="G9" s="3"/>
      <c r="H9" s="3"/>
      <c r="I9" s="3"/>
      <c r="J9" s="3"/>
      <c r="K9" s="3"/>
      <c r="L9" s="3"/>
      <c r="M9" s="3"/>
      <c r="N9" s="3"/>
      <c r="O9" s="3"/>
      <c r="P9" s="3"/>
      <c r="Q9" s="3"/>
    </row>
    <row r="10" spans="1:17" ht="15.75">
      <c r="A10" s="1" t="s">
        <v>95</v>
      </c>
      <c r="B10" s="77"/>
      <c r="C10" s="3"/>
      <c r="D10" s="3" t="s">
        <v>112</v>
      </c>
      <c r="E10" s="3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</row>
    <row r="11" spans="1:17" ht="15.75">
      <c r="A11" s="3"/>
      <c r="B11" s="3"/>
      <c r="C11" s="3"/>
      <c r="D11" s="3"/>
      <c r="E11" s="3"/>
      <c r="F11" s="4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</row>
    <row r="12" spans="1:17" ht="21">
      <c r="A12" s="135" t="s">
        <v>9</v>
      </c>
      <c r="B12" s="135"/>
      <c r="C12" s="135"/>
      <c r="D12" s="135"/>
      <c r="E12" s="135"/>
      <c r="F12" s="135"/>
      <c r="G12" s="135"/>
      <c r="H12" s="135"/>
      <c r="I12" s="135"/>
      <c r="J12" s="135"/>
      <c r="K12" s="135"/>
      <c r="L12" s="135"/>
      <c r="M12" s="135"/>
      <c r="N12" s="135"/>
      <c r="O12" s="135"/>
      <c r="P12" s="135"/>
      <c r="Q12" s="135"/>
    </row>
    <row r="13" spans="1:17" ht="63.75" thickBot="1">
      <c r="A13" s="55" t="s">
        <v>10</v>
      </c>
      <c r="B13" s="55" t="s">
        <v>11</v>
      </c>
      <c r="C13" s="56" t="s">
        <v>12</v>
      </c>
      <c r="D13" s="56" t="s">
        <v>4</v>
      </c>
      <c r="E13" s="56" t="s">
        <v>13</v>
      </c>
      <c r="F13" s="56" t="s">
        <v>14</v>
      </c>
      <c r="G13" s="56" t="s">
        <v>1</v>
      </c>
      <c r="H13" s="56" t="s">
        <v>15</v>
      </c>
      <c r="I13" s="56" t="s">
        <v>5</v>
      </c>
      <c r="J13" s="56" t="s">
        <v>2</v>
      </c>
      <c r="K13" s="56" t="s">
        <v>3</v>
      </c>
      <c r="L13" s="56" t="s">
        <v>16</v>
      </c>
      <c r="M13" s="56" t="s">
        <v>17</v>
      </c>
      <c r="N13" s="56" t="s">
        <v>18</v>
      </c>
      <c r="O13" s="56" t="s">
        <v>19</v>
      </c>
      <c r="P13" s="56" t="s">
        <v>20</v>
      </c>
      <c r="Q13" s="56" t="s">
        <v>6</v>
      </c>
    </row>
    <row r="14" spans="1:18" ht="99.75" customHeight="1" thickBot="1">
      <c r="A14" s="57" t="s">
        <v>23</v>
      </c>
      <c r="B14" s="58" t="s">
        <v>23</v>
      </c>
      <c r="C14" s="59" t="s">
        <v>22</v>
      </c>
      <c r="D14" s="60" t="s">
        <v>25</v>
      </c>
      <c r="E14" s="61" t="s">
        <v>24</v>
      </c>
      <c r="F14" s="59" t="s">
        <v>26</v>
      </c>
      <c r="G14" s="60" t="s">
        <v>46</v>
      </c>
      <c r="H14" s="60" t="s">
        <v>64</v>
      </c>
      <c r="I14" s="42" t="s">
        <v>79</v>
      </c>
      <c r="J14" s="62">
        <v>43593</v>
      </c>
      <c r="K14" s="62">
        <v>44949</v>
      </c>
      <c r="L14" s="63">
        <v>1468570.99</v>
      </c>
      <c r="M14" s="63">
        <f>4883.96+240290.3</f>
        <v>245174.25999999998</v>
      </c>
      <c r="N14" s="63">
        <v>117387.88</v>
      </c>
      <c r="O14" s="63">
        <v>1799267.42</v>
      </c>
      <c r="P14" s="63">
        <v>1799267.42</v>
      </c>
      <c r="Q14" s="50">
        <f aca="true" t="shared" si="0" ref="Q14:Q30">(O14*100)/(L14+M14+N14)</f>
        <v>98.25978190892107</v>
      </c>
      <c r="R14" s="6"/>
    </row>
    <row r="15" spans="1:18" ht="15.75" customHeight="1">
      <c r="A15" s="114" t="s">
        <v>56</v>
      </c>
      <c r="B15" s="117" t="s">
        <v>39</v>
      </c>
      <c r="C15" s="111" t="s">
        <v>32</v>
      </c>
      <c r="D15" s="54"/>
      <c r="E15" s="125" t="s">
        <v>27</v>
      </c>
      <c r="F15" s="117" t="s">
        <v>55</v>
      </c>
      <c r="G15" s="111" t="s">
        <v>35</v>
      </c>
      <c r="H15" s="111" t="s">
        <v>70</v>
      </c>
      <c r="I15" s="83"/>
      <c r="J15" s="27">
        <v>43711</v>
      </c>
      <c r="K15" s="27">
        <v>44076</v>
      </c>
      <c r="L15" s="28">
        <v>175200</v>
      </c>
      <c r="M15" s="28">
        <v>0</v>
      </c>
      <c r="N15" s="28">
        <v>0</v>
      </c>
      <c r="O15" s="28">
        <v>144540</v>
      </c>
      <c r="P15" s="28">
        <v>144540</v>
      </c>
      <c r="Q15" s="29">
        <f t="shared" si="0"/>
        <v>82.5</v>
      </c>
      <c r="R15" s="136"/>
    </row>
    <row r="16" spans="1:18" ht="45.75" customHeight="1">
      <c r="A16" s="115"/>
      <c r="B16" s="118"/>
      <c r="C16" s="112"/>
      <c r="D16" s="109" t="s">
        <v>96</v>
      </c>
      <c r="E16" s="126"/>
      <c r="F16" s="118"/>
      <c r="G16" s="112"/>
      <c r="H16" s="112"/>
      <c r="I16" s="84"/>
      <c r="J16" s="7">
        <v>44077</v>
      </c>
      <c r="K16" s="7">
        <v>44441</v>
      </c>
      <c r="L16" s="8">
        <v>58400</v>
      </c>
      <c r="M16" s="8">
        <v>175200</v>
      </c>
      <c r="N16" s="8">
        <v>0</v>
      </c>
      <c r="O16" s="8">
        <v>175200</v>
      </c>
      <c r="P16" s="8">
        <v>175200</v>
      </c>
      <c r="Q16" s="30">
        <f>(O16*100)/(L16+M16+N16)</f>
        <v>75</v>
      </c>
      <c r="R16" s="136"/>
    </row>
    <row r="17" spans="1:18" ht="45.75" customHeight="1">
      <c r="A17" s="115"/>
      <c r="B17" s="118"/>
      <c r="C17" s="112"/>
      <c r="D17" s="109"/>
      <c r="E17" s="126"/>
      <c r="F17" s="118"/>
      <c r="G17" s="112"/>
      <c r="H17" s="112"/>
      <c r="I17" s="86"/>
      <c r="J17" s="7">
        <v>44442</v>
      </c>
      <c r="K17" s="7">
        <v>44531</v>
      </c>
      <c r="L17" s="8">
        <v>43800</v>
      </c>
      <c r="M17" s="8">
        <v>0</v>
      </c>
      <c r="N17" s="8">
        <v>0</v>
      </c>
      <c r="O17" s="8">
        <f>14600*3</f>
        <v>43800</v>
      </c>
      <c r="P17" s="8">
        <v>43800</v>
      </c>
      <c r="Q17" s="30">
        <f>(O17*100)/(L17+M17+N17)</f>
        <v>100</v>
      </c>
      <c r="R17" s="136"/>
    </row>
    <row r="18" spans="1:18" ht="45.75" customHeight="1" thickBot="1">
      <c r="A18" s="115"/>
      <c r="B18" s="118"/>
      <c r="C18" s="112"/>
      <c r="D18" s="109"/>
      <c r="E18" s="126"/>
      <c r="F18" s="118"/>
      <c r="G18" s="112"/>
      <c r="H18" s="112"/>
      <c r="I18" s="84" t="s">
        <v>99</v>
      </c>
      <c r="J18" s="31">
        <v>44532</v>
      </c>
      <c r="K18" s="31">
        <v>44806</v>
      </c>
      <c r="L18" s="32">
        <f>1210.72+130189.28</f>
        <v>131400</v>
      </c>
      <c r="M18" s="32">
        <v>0</v>
      </c>
      <c r="N18" s="32">
        <v>0</v>
      </c>
      <c r="O18" s="32">
        <v>131400</v>
      </c>
      <c r="P18" s="32">
        <v>131400</v>
      </c>
      <c r="Q18" s="22">
        <f t="shared" si="0"/>
        <v>100</v>
      </c>
      <c r="R18" s="136"/>
    </row>
    <row r="19" spans="1:18" ht="45.75" customHeight="1" thickBot="1">
      <c r="A19" s="116"/>
      <c r="B19" s="119"/>
      <c r="C19" s="113"/>
      <c r="D19" s="110"/>
      <c r="E19" s="127"/>
      <c r="F19" s="119"/>
      <c r="G19" s="113"/>
      <c r="H19" s="113"/>
      <c r="I19" s="85" t="s">
        <v>97</v>
      </c>
      <c r="J19" s="65">
        <v>44806</v>
      </c>
      <c r="K19" s="65">
        <v>45170</v>
      </c>
      <c r="L19" s="66">
        <v>43800</v>
      </c>
      <c r="M19" s="66">
        <v>18768.8</v>
      </c>
      <c r="N19" s="66">
        <v>0</v>
      </c>
      <c r="O19" s="66">
        <v>13999.77</v>
      </c>
      <c r="P19" s="66">
        <v>13999.77</v>
      </c>
      <c r="Q19" s="22">
        <f t="shared" si="0"/>
        <v>22.375001598240654</v>
      </c>
      <c r="R19" s="136"/>
    </row>
    <row r="20" spans="1:20" ht="49.5" customHeight="1">
      <c r="A20" s="122" t="s">
        <v>40</v>
      </c>
      <c r="B20" s="120" t="s">
        <v>41</v>
      </c>
      <c r="C20" s="130" t="s">
        <v>30</v>
      </c>
      <c r="D20" s="120" t="s">
        <v>98</v>
      </c>
      <c r="E20" s="152" t="s">
        <v>42</v>
      </c>
      <c r="F20" s="120" t="s">
        <v>43</v>
      </c>
      <c r="G20" s="130" t="s">
        <v>35</v>
      </c>
      <c r="H20" s="111" t="s">
        <v>70</v>
      </c>
      <c r="I20" s="130" t="s">
        <v>100</v>
      </c>
      <c r="J20" s="16">
        <v>43683</v>
      </c>
      <c r="K20" s="16">
        <v>44048</v>
      </c>
      <c r="L20" s="17">
        <v>46439.88</v>
      </c>
      <c r="M20" s="17">
        <v>0</v>
      </c>
      <c r="N20" s="17">
        <v>0</v>
      </c>
      <c r="O20" s="17">
        <v>46439.88</v>
      </c>
      <c r="P20" s="17">
        <v>46439.88</v>
      </c>
      <c r="Q20" s="36">
        <f t="shared" si="0"/>
        <v>100</v>
      </c>
      <c r="R20" s="134"/>
      <c r="T20" s="11"/>
    </row>
    <row r="21" spans="1:18" ht="48.75" customHeight="1">
      <c r="A21" s="123"/>
      <c r="B21" s="97"/>
      <c r="C21" s="94"/>
      <c r="D21" s="97"/>
      <c r="E21" s="153"/>
      <c r="F21" s="97"/>
      <c r="G21" s="94"/>
      <c r="H21" s="112"/>
      <c r="I21" s="94"/>
      <c r="J21" s="5">
        <v>44049</v>
      </c>
      <c r="K21" s="5">
        <v>44413</v>
      </c>
      <c r="L21" s="9">
        <v>46439.88</v>
      </c>
      <c r="M21" s="9">
        <v>0</v>
      </c>
      <c r="N21" s="9">
        <f>802.98+267.66</f>
        <v>1070.64</v>
      </c>
      <c r="O21" s="9">
        <f>15479.96+3869.99+3869.99+3869.99+3869.99+12591.39+3959.21</f>
        <v>47510.51999999999</v>
      </c>
      <c r="P21" s="9">
        <f>23219.94+3869.99+3869.99+7829.2+3959.21+3959.21+802.98</f>
        <v>47510.52</v>
      </c>
      <c r="Q21" s="39">
        <f>(O21*100)/(L21+M21+N21)</f>
        <v>99.99999999999999</v>
      </c>
      <c r="R21" s="134"/>
    </row>
    <row r="22" spans="1:18" ht="48.75" customHeight="1" thickBot="1">
      <c r="A22" s="123"/>
      <c r="B22" s="97"/>
      <c r="C22" s="94"/>
      <c r="D22" s="97"/>
      <c r="E22" s="153"/>
      <c r="F22" s="97"/>
      <c r="G22" s="94"/>
      <c r="H22" s="112"/>
      <c r="I22" s="94"/>
      <c r="J22" s="20">
        <v>44414</v>
      </c>
      <c r="K22" s="20">
        <v>44778</v>
      </c>
      <c r="L22" s="21">
        <v>47510.52</v>
      </c>
      <c r="M22" s="21">
        <v>4273.44</v>
      </c>
      <c r="N22" s="21">
        <v>0</v>
      </c>
      <c r="O22" s="21">
        <f>12945.99+39592.1-752</f>
        <v>51786.09</v>
      </c>
      <c r="P22" s="21">
        <v>51783.09</v>
      </c>
      <c r="Q22" s="38">
        <f>(O22*100)/(L22+M22+N22)</f>
        <v>100.00411324278792</v>
      </c>
      <c r="R22" s="134"/>
    </row>
    <row r="23" spans="1:18" ht="48.75" customHeight="1" thickBot="1">
      <c r="A23" s="124"/>
      <c r="B23" s="121"/>
      <c r="C23" s="131"/>
      <c r="D23" s="121"/>
      <c r="E23" s="154"/>
      <c r="F23" s="121"/>
      <c r="G23" s="131"/>
      <c r="H23" s="113"/>
      <c r="I23" s="131"/>
      <c r="J23" s="24">
        <v>44779</v>
      </c>
      <c r="K23" s="24">
        <v>45143</v>
      </c>
      <c r="L23" s="64">
        <v>21576.65</v>
      </c>
      <c r="M23" s="64">
        <v>0</v>
      </c>
      <c r="N23" s="64">
        <v>0</v>
      </c>
      <c r="O23" s="64">
        <v>4315.33</v>
      </c>
      <c r="P23" s="69">
        <v>4315.33</v>
      </c>
      <c r="Q23" s="38">
        <f>(O23*100)/(L23+M23+N23)</f>
        <v>20</v>
      </c>
      <c r="R23" s="134"/>
    </row>
    <row r="24" spans="1:18" ht="29.25" customHeight="1">
      <c r="A24" s="122" t="s">
        <v>57</v>
      </c>
      <c r="B24" s="120" t="s">
        <v>41</v>
      </c>
      <c r="C24" s="130" t="s">
        <v>30</v>
      </c>
      <c r="D24" s="102" t="s">
        <v>96</v>
      </c>
      <c r="E24" s="128" t="s">
        <v>58</v>
      </c>
      <c r="F24" s="120" t="s">
        <v>59</v>
      </c>
      <c r="G24" s="130" t="s">
        <v>35</v>
      </c>
      <c r="H24" s="111" t="s">
        <v>70</v>
      </c>
      <c r="I24" s="130" t="s">
        <v>101</v>
      </c>
      <c r="J24" s="16">
        <v>43692</v>
      </c>
      <c r="K24" s="16">
        <v>44057</v>
      </c>
      <c r="L24" s="17">
        <v>22800</v>
      </c>
      <c r="M24" s="17">
        <v>0</v>
      </c>
      <c r="N24" s="17">
        <v>0</v>
      </c>
      <c r="O24" s="17">
        <v>13616.67</v>
      </c>
      <c r="P24" s="17">
        <v>13616.67</v>
      </c>
      <c r="Q24" s="36">
        <f t="shared" si="0"/>
        <v>59.72223684210526</v>
      </c>
      <c r="R24" s="136"/>
    </row>
    <row r="25" spans="1:18" ht="54" customHeight="1">
      <c r="A25" s="123"/>
      <c r="B25" s="97"/>
      <c r="C25" s="94"/>
      <c r="D25" s="103"/>
      <c r="E25" s="129"/>
      <c r="F25" s="97"/>
      <c r="G25" s="94"/>
      <c r="H25" s="112"/>
      <c r="I25" s="94"/>
      <c r="J25" s="5">
        <v>44058</v>
      </c>
      <c r="K25" s="5">
        <v>44422</v>
      </c>
      <c r="L25" s="9">
        <v>8550</v>
      </c>
      <c r="M25" s="9">
        <v>14250</v>
      </c>
      <c r="N25" s="9">
        <v>0</v>
      </c>
      <c r="O25" s="9">
        <f>13300+7643.8</f>
        <v>20943.8</v>
      </c>
      <c r="P25" s="9">
        <f>7600+3800+1900+1900+1900+1900+1943.8</f>
        <v>20943.8</v>
      </c>
      <c r="Q25" s="37">
        <f t="shared" si="0"/>
        <v>91.85877192982456</v>
      </c>
      <c r="R25" s="136"/>
    </row>
    <row r="26" spans="1:19" ht="54" customHeight="1" thickBot="1">
      <c r="A26" s="123"/>
      <c r="B26" s="97"/>
      <c r="C26" s="94"/>
      <c r="D26" s="103"/>
      <c r="E26" s="129"/>
      <c r="F26" s="97"/>
      <c r="G26" s="94"/>
      <c r="H26" s="112"/>
      <c r="I26" s="94"/>
      <c r="J26" s="20">
        <v>44423</v>
      </c>
      <c r="K26" s="20">
        <v>44787</v>
      </c>
      <c r="L26" s="21">
        <v>23325.6</v>
      </c>
      <c r="M26" s="21">
        <v>2098.08</v>
      </c>
      <c r="N26" s="21">
        <v>0</v>
      </c>
      <c r="O26" s="21">
        <v>25423.68</v>
      </c>
      <c r="P26" s="21">
        <v>25423.68</v>
      </c>
      <c r="Q26" s="38">
        <f t="shared" si="0"/>
        <v>100</v>
      </c>
      <c r="R26" s="136"/>
      <c r="S26" s="11"/>
    </row>
    <row r="27" spans="1:19" ht="54" customHeight="1" thickBot="1">
      <c r="A27" s="124"/>
      <c r="B27" s="121"/>
      <c r="C27" s="131"/>
      <c r="D27" s="146"/>
      <c r="E27" s="129"/>
      <c r="F27" s="97"/>
      <c r="G27" s="94"/>
      <c r="H27" s="112"/>
      <c r="I27" s="94"/>
      <c r="J27" s="24">
        <v>44788</v>
      </c>
      <c r="K27" s="24">
        <v>45152</v>
      </c>
      <c r="L27" s="64">
        <v>13100.25</v>
      </c>
      <c r="M27" s="64">
        <v>0</v>
      </c>
      <c r="N27" s="64">
        <v>0</v>
      </c>
      <c r="O27" s="64">
        <v>2620.05</v>
      </c>
      <c r="P27" s="64">
        <v>7860.15</v>
      </c>
      <c r="Q27" s="67">
        <f t="shared" si="0"/>
        <v>20.000000000000004</v>
      </c>
      <c r="R27" s="136"/>
      <c r="S27" s="11"/>
    </row>
    <row r="28" spans="1:18" ht="31.5" customHeight="1">
      <c r="A28" s="122" t="s">
        <v>77</v>
      </c>
      <c r="B28" s="120" t="s">
        <v>29</v>
      </c>
      <c r="C28" s="130" t="s">
        <v>30</v>
      </c>
      <c r="D28" s="102" t="s">
        <v>102</v>
      </c>
      <c r="E28" s="128" t="s">
        <v>44</v>
      </c>
      <c r="F28" s="120" t="s">
        <v>45</v>
      </c>
      <c r="G28" s="130" t="s">
        <v>37</v>
      </c>
      <c r="H28" s="120" t="s">
        <v>31</v>
      </c>
      <c r="I28" s="130" t="s">
        <v>104</v>
      </c>
      <c r="J28" s="76">
        <v>43691</v>
      </c>
      <c r="K28" s="71">
        <v>44244</v>
      </c>
      <c r="L28" s="33">
        <v>11832.8</v>
      </c>
      <c r="M28" s="33">
        <v>8452.68</v>
      </c>
      <c r="N28" s="33">
        <v>0</v>
      </c>
      <c r="O28" s="70">
        <f>1056.44+9450.96+991.66</f>
        <v>11499.06</v>
      </c>
      <c r="P28" s="70">
        <f>10507.96+991.66</f>
        <v>11499.619999999999</v>
      </c>
      <c r="Q28" s="10">
        <f>(O28*100)/(L28+M28+N28)</f>
        <v>56.68616172750164</v>
      </c>
      <c r="R28" s="132"/>
    </row>
    <row r="29" spans="1:18" ht="56.25" customHeight="1">
      <c r="A29" s="123"/>
      <c r="B29" s="97"/>
      <c r="C29" s="94"/>
      <c r="D29" s="103"/>
      <c r="E29" s="129"/>
      <c r="F29" s="97"/>
      <c r="G29" s="94"/>
      <c r="H29" s="97"/>
      <c r="I29" s="94"/>
      <c r="J29" s="5">
        <v>44245</v>
      </c>
      <c r="K29" s="5">
        <v>44609</v>
      </c>
      <c r="L29" s="10">
        <v>20284.68</v>
      </c>
      <c r="M29" s="10">
        <v>0</v>
      </c>
      <c r="N29" s="10">
        <v>0</v>
      </c>
      <c r="O29" s="9">
        <f>9764.54+3213.36</f>
        <v>12977.900000000001</v>
      </c>
      <c r="P29" s="9">
        <v>12977.9</v>
      </c>
      <c r="Q29" s="10">
        <f>(O29*100)/(L29+M29+N29)</f>
        <v>63.978825399266846</v>
      </c>
      <c r="R29" s="132"/>
    </row>
    <row r="30" spans="1:18" ht="56.25" customHeight="1" thickBot="1">
      <c r="A30" s="124"/>
      <c r="B30" s="121"/>
      <c r="C30" s="131"/>
      <c r="D30" s="146"/>
      <c r="E30" s="155"/>
      <c r="F30" s="121"/>
      <c r="G30" s="131"/>
      <c r="H30" s="121"/>
      <c r="I30" s="131"/>
      <c r="J30" s="20">
        <v>44975</v>
      </c>
      <c r="K30" s="20">
        <v>45339</v>
      </c>
      <c r="L30" s="34">
        <v>15282.53</v>
      </c>
      <c r="M30" s="34">
        <v>0</v>
      </c>
      <c r="N30" s="34">
        <v>167.72</v>
      </c>
      <c r="O30" s="21">
        <v>1395.61</v>
      </c>
      <c r="P30" s="21">
        <v>3965.05</v>
      </c>
      <c r="Q30" s="35">
        <f t="shared" si="0"/>
        <v>9.032928269769098</v>
      </c>
      <c r="R30" s="132"/>
    </row>
    <row r="31" spans="1:18" ht="31.5" customHeight="1">
      <c r="A31" s="114" t="s">
        <v>47</v>
      </c>
      <c r="B31" s="108" t="s">
        <v>51</v>
      </c>
      <c r="C31" s="130" t="s">
        <v>30</v>
      </c>
      <c r="D31" s="149"/>
      <c r="E31" s="105" t="s">
        <v>48</v>
      </c>
      <c r="F31" s="108" t="s">
        <v>50</v>
      </c>
      <c r="G31" s="111" t="s">
        <v>49</v>
      </c>
      <c r="H31" s="111" t="s">
        <v>38</v>
      </c>
      <c r="I31" s="111" t="s">
        <v>103</v>
      </c>
      <c r="J31" s="27">
        <v>43753</v>
      </c>
      <c r="K31" s="27">
        <v>44118</v>
      </c>
      <c r="L31" s="28">
        <v>50000</v>
      </c>
      <c r="M31" s="28">
        <v>0</v>
      </c>
      <c r="N31" s="28">
        <v>0</v>
      </c>
      <c r="O31" s="28">
        <v>0</v>
      </c>
      <c r="P31" s="28">
        <v>0</v>
      </c>
      <c r="Q31" s="29">
        <f>(O31*100)/(L31+M31+N31)</f>
        <v>0</v>
      </c>
      <c r="R31" s="132"/>
    </row>
    <row r="32" spans="1:18" ht="75" customHeight="1">
      <c r="A32" s="115"/>
      <c r="B32" s="109"/>
      <c r="C32" s="94"/>
      <c r="D32" s="150"/>
      <c r="E32" s="106"/>
      <c r="F32" s="109"/>
      <c r="G32" s="112"/>
      <c r="H32" s="112"/>
      <c r="I32" s="112"/>
      <c r="J32" s="7">
        <v>44051</v>
      </c>
      <c r="K32" s="7">
        <v>44415</v>
      </c>
      <c r="L32" s="8">
        <v>10416.66</v>
      </c>
      <c r="M32" s="8">
        <v>20000</v>
      </c>
      <c r="N32" s="8">
        <v>0</v>
      </c>
      <c r="O32" s="8">
        <f>7893.53+928.65</f>
        <v>8822.18</v>
      </c>
      <c r="P32" s="8">
        <f>O32</f>
        <v>8822.18</v>
      </c>
      <c r="Q32" s="30">
        <f aca="true" t="shared" si="1" ref="Q32:Q39">(O32*100)/(L32+M32+N32)</f>
        <v>29.00443375439644</v>
      </c>
      <c r="R32" s="132"/>
    </row>
    <row r="33" spans="1:18" ht="75" customHeight="1" thickBot="1">
      <c r="A33" s="115"/>
      <c r="B33" s="109"/>
      <c r="C33" s="94"/>
      <c r="D33" s="150"/>
      <c r="E33" s="106"/>
      <c r="F33" s="109"/>
      <c r="G33" s="112"/>
      <c r="H33" s="112"/>
      <c r="I33" s="112"/>
      <c r="J33" s="31">
        <v>44416</v>
      </c>
      <c r="K33" s="31">
        <v>44780</v>
      </c>
      <c r="L33" s="32">
        <v>40000</v>
      </c>
      <c r="M33" s="32">
        <v>0</v>
      </c>
      <c r="N33" s="32">
        <v>0</v>
      </c>
      <c r="O33" s="32">
        <f>7924.19+9596.11</f>
        <v>17520.3</v>
      </c>
      <c r="P33" s="32">
        <v>17520.3</v>
      </c>
      <c r="Q33" s="22">
        <f>(O33*100)/(L33+M33+N33)</f>
        <v>43.80075</v>
      </c>
      <c r="R33" s="132"/>
    </row>
    <row r="34" spans="1:18" ht="75" customHeight="1" thickBot="1">
      <c r="A34" s="116"/>
      <c r="B34" s="110"/>
      <c r="C34" s="131"/>
      <c r="D34" s="151"/>
      <c r="E34" s="107"/>
      <c r="F34" s="110"/>
      <c r="G34" s="113"/>
      <c r="H34" s="113"/>
      <c r="I34" s="113"/>
      <c r="J34" s="31">
        <v>44849</v>
      </c>
      <c r="K34" s="31">
        <v>45213</v>
      </c>
      <c r="L34" s="32">
        <v>30000</v>
      </c>
      <c r="M34" s="32">
        <v>0</v>
      </c>
      <c r="N34" s="32">
        <v>0</v>
      </c>
      <c r="O34" s="32">
        <v>0</v>
      </c>
      <c r="P34" s="32">
        <v>0</v>
      </c>
      <c r="Q34" s="22">
        <f>(O34*100)/(L34+M34+N34)</f>
        <v>0</v>
      </c>
      <c r="R34" s="132"/>
    </row>
    <row r="35" spans="1:18" ht="47.25">
      <c r="A35" s="94" t="s">
        <v>52</v>
      </c>
      <c r="B35" s="97" t="s">
        <v>53</v>
      </c>
      <c r="C35" s="94" t="s">
        <v>30</v>
      </c>
      <c r="D35" s="102" t="s">
        <v>105</v>
      </c>
      <c r="E35" s="100" t="s">
        <v>28</v>
      </c>
      <c r="F35" s="109" t="s">
        <v>33</v>
      </c>
      <c r="G35" s="112" t="s">
        <v>34</v>
      </c>
      <c r="H35" s="112" t="s">
        <v>76</v>
      </c>
      <c r="I35" s="13" t="s">
        <v>71</v>
      </c>
      <c r="J35" s="24">
        <v>43831</v>
      </c>
      <c r="K35" s="24">
        <v>44196</v>
      </c>
      <c r="L35" s="25">
        <v>60000</v>
      </c>
      <c r="M35" s="25">
        <v>0</v>
      </c>
      <c r="N35" s="25">
        <v>0</v>
      </c>
      <c r="O35" s="25">
        <f>23684.92+1131.62+1672.06</f>
        <v>26488.6</v>
      </c>
      <c r="P35" s="25">
        <v>26488.6</v>
      </c>
      <c r="Q35" s="26">
        <f t="shared" si="1"/>
        <v>44.147666666666666</v>
      </c>
      <c r="R35" s="132"/>
    </row>
    <row r="36" spans="1:18" ht="15.75">
      <c r="A36" s="94"/>
      <c r="B36" s="97"/>
      <c r="C36" s="94"/>
      <c r="D36" s="103"/>
      <c r="E36" s="100"/>
      <c r="F36" s="109"/>
      <c r="G36" s="112"/>
      <c r="H36" s="112"/>
      <c r="I36" s="79"/>
      <c r="J36" s="24"/>
      <c r="K36" s="24"/>
      <c r="L36" s="69"/>
      <c r="M36" s="69"/>
      <c r="N36" s="69"/>
      <c r="O36" s="69"/>
      <c r="P36" s="69"/>
      <c r="Q36" s="26"/>
      <c r="R36" s="132"/>
    </row>
    <row r="37" spans="1:18" ht="40.5" customHeight="1">
      <c r="A37" s="94"/>
      <c r="B37" s="97"/>
      <c r="C37" s="94"/>
      <c r="D37" s="103"/>
      <c r="E37" s="100"/>
      <c r="F37" s="109"/>
      <c r="G37" s="112"/>
      <c r="H37" s="112"/>
      <c r="I37" s="79" t="s">
        <v>107</v>
      </c>
      <c r="J37" s="5">
        <v>44197</v>
      </c>
      <c r="K37" s="5">
        <v>44561</v>
      </c>
      <c r="L37" s="9">
        <v>60000</v>
      </c>
      <c r="M37" s="9">
        <v>0</v>
      </c>
      <c r="N37" s="9">
        <v>0</v>
      </c>
      <c r="O37" s="9">
        <f>43163.7+4578.2</f>
        <v>47741.899999999994</v>
      </c>
      <c r="P37" s="9">
        <f>O37</f>
        <v>47741.899999999994</v>
      </c>
      <c r="Q37" s="19">
        <f t="shared" si="1"/>
        <v>79.56983333333332</v>
      </c>
      <c r="R37" s="132"/>
    </row>
    <row r="38" spans="1:18" ht="45.75" customHeight="1" thickBot="1">
      <c r="A38" s="95"/>
      <c r="B38" s="156"/>
      <c r="C38" s="95"/>
      <c r="D38" s="104"/>
      <c r="E38" s="101"/>
      <c r="F38" s="110"/>
      <c r="G38" s="113"/>
      <c r="H38" s="113"/>
      <c r="I38" s="87" t="s">
        <v>106</v>
      </c>
      <c r="J38" s="20">
        <v>44927</v>
      </c>
      <c r="K38" s="20">
        <v>45291</v>
      </c>
      <c r="L38" s="21">
        <v>37395.1</v>
      </c>
      <c r="M38" s="21">
        <v>0</v>
      </c>
      <c r="N38" s="21">
        <v>0</v>
      </c>
      <c r="O38" s="21">
        <v>2242.14</v>
      </c>
      <c r="P38" s="21">
        <v>5838.34</v>
      </c>
      <c r="Q38" s="22">
        <f t="shared" si="1"/>
        <v>5.995812285566826</v>
      </c>
      <c r="R38" s="132"/>
    </row>
    <row r="39" spans="1:18" ht="15.75" customHeight="1" thickBot="1">
      <c r="A39" s="133" t="s">
        <v>60</v>
      </c>
      <c r="B39" s="96" t="s">
        <v>61</v>
      </c>
      <c r="C39" s="133" t="s">
        <v>30</v>
      </c>
      <c r="D39" s="145" t="s">
        <v>108</v>
      </c>
      <c r="E39" s="147" t="s">
        <v>63</v>
      </c>
      <c r="F39" s="108" t="s">
        <v>62</v>
      </c>
      <c r="G39" s="111" t="s">
        <v>72</v>
      </c>
      <c r="H39" s="130" t="s">
        <v>36</v>
      </c>
      <c r="I39" s="78" t="s">
        <v>78</v>
      </c>
      <c r="J39" s="16">
        <v>43916</v>
      </c>
      <c r="K39" s="16">
        <v>44267</v>
      </c>
      <c r="L39" s="17">
        <v>66000</v>
      </c>
      <c r="M39" s="17">
        <v>0</v>
      </c>
      <c r="N39" s="17">
        <v>0</v>
      </c>
      <c r="O39" s="17">
        <f>2676.95+2322.7+1795.29+3492.42+1638.78+4608.13</f>
        <v>16534.27</v>
      </c>
      <c r="P39" s="17">
        <f>11926.14+4608.13</f>
        <v>16534.27</v>
      </c>
      <c r="Q39" s="18">
        <f t="shared" si="1"/>
        <v>25.051924242424242</v>
      </c>
      <c r="R39" s="132"/>
    </row>
    <row r="40" spans="1:18" ht="49.5" customHeight="1">
      <c r="A40" s="94"/>
      <c r="B40" s="97"/>
      <c r="C40" s="94"/>
      <c r="D40" s="103"/>
      <c r="E40" s="148"/>
      <c r="F40" s="109"/>
      <c r="G40" s="112"/>
      <c r="H40" s="94"/>
      <c r="I40" s="15" t="s">
        <v>73</v>
      </c>
      <c r="J40" s="5">
        <v>44268</v>
      </c>
      <c r="K40" s="5">
        <v>44632</v>
      </c>
      <c r="L40" s="9">
        <v>60000</v>
      </c>
      <c r="M40" s="9">
        <v>0</v>
      </c>
      <c r="N40" s="9">
        <v>0</v>
      </c>
      <c r="O40" s="9">
        <v>23243.87</v>
      </c>
      <c r="P40" s="9">
        <v>23243.87</v>
      </c>
      <c r="Q40" s="19">
        <f>(O40*100)/(L40+M40+N40)</f>
        <v>38.739783333333335</v>
      </c>
      <c r="R40" s="132"/>
    </row>
    <row r="41" spans="1:18" ht="49.5" customHeight="1" thickBot="1">
      <c r="A41" s="94"/>
      <c r="B41" s="97"/>
      <c r="C41" s="94"/>
      <c r="D41" s="146"/>
      <c r="E41" s="148"/>
      <c r="F41" s="109"/>
      <c r="G41" s="112"/>
      <c r="H41" s="140"/>
      <c r="I41" s="88" t="s">
        <v>99</v>
      </c>
      <c r="J41" s="14">
        <v>44998</v>
      </c>
      <c r="K41" s="14">
        <v>45363</v>
      </c>
      <c r="L41" s="12">
        <v>26949.95</v>
      </c>
      <c r="M41" s="12">
        <f>80000-L41</f>
        <v>53050.05</v>
      </c>
      <c r="N41" s="12">
        <v>0</v>
      </c>
      <c r="O41" s="12">
        <v>7513.96</v>
      </c>
      <c r="P41" s="12">
        <v>7513.96</v>
      </c>
      <c r="Q41" s="19">
        <f>(O41*100)/(L41+M41+N41)</f>
        <v>9.39245</v>
      </c>
      <c r="R41" s="132"/>
    </row>
    <row r="42" spans="1:18" ht="15.75" customHeight="1">
      <c r="A42" s="122" t="s">
        <v>65</v>
      </c>
      <c r="B42" s="120" t="s">
        <v>66</v>
      </c>
      <c r="C42" s="130" t="s">
        <v>30</v>
      </c>
      <c r="D42" s="120" t="s">
        <v>109</v>
      </c>
      <c r="E42" s="105" t="s">
        <v>67</v>
      </c>
      <c r="F42" s="108" t="s">
        <v>68</v>
      </c>
      <c r="G42" s="111" t="s">
        <v>69</v>
      </c>
      <c r="H42" s="139" t="s">
        <v>31</v>
      </c>
      <c r="I42" s="92" t="s">
        <v>80</v>
      </c>
      <c r="J42" s="141">
        <v>43906</v>
      </c>
      <c r="K42" s="143">
        <v>44635</v>
      </c>
      <c r="L42" s="98">
        <v>93.6</v>
      </c>
      <c r="M42" s="98">
        <v>886.56</v>
      </c>
      <c r="N42" s="98">
        <v>0</v>
      </c>
      <c r="O42" s="98">
        <v>539.59</v>
      </c>
      <c r="P42" s="98">
        <v>539.59</v>
      </c>
      <c r="Q42" s="137">
        <f>(O42*100)/(L42+M42+N42)</f>
        <v>55.05121612797911</v>
      </c>
      <c r="R42" s="132"/>
    </row>
    <row r="43" spans="1:18" ht="39.75" customHeight="1" thickBot="1">
      <c r="A43" s="123"/>
      <c r="B43" s="97"/>
      <c r="C43" s="94"/>
      <c r="D43" s="97"/>
      <c r="E43" s="106"/>
      <c r="F43" s="109"/>
      <c r="G43" s="112"/>
      <c r="H43" s="140"/>
      <c r="I43" s="93" t="s">
        <v>74</v>
      </c>
      <c r="J43" s="142"/>
      <c r="K43" s="144"/>
      <c r="L43" s="99"/>
      <c r="M43" s="99"/>
      <c r="N43" s="99"/>
      <c r="O43" s="99"/>
      <c r="P43" s="99"/>
      <c r="Q43" s="138"/>
      <c r="R43" s="132"/>
    </row>
    <row r="44" spans="1:18" ht="39.75" customHeight="1" thickBot="1">
      <c r="A44" s="124"/>
      <c r="B44" s="121"/>
      <c r="C44" s="131"/>
      <c r="D44" s="121"/>
      <c r="E44" s="107"/>
      <c r="F44" s="110"/>
      <c r="G44" s="113"/>
      <c r="H44" s="131"/>
      <c r="I44" s="23" t="s">
        <v>75</v>
      </c>
      <c r="J44" s="75">
        <v>44636</v>
      </c>
      <c r="K44" s="75">
        <v>45366</v>
      </c>
      <c r="L44" s="74">
        <v>980.16</v>
      </c>
      <c r="M44" s="74">
        <v>0</v>
      </c>
      <c r="N44" s="74">
        <v>0</v>
      </c>
      <c r="O44" s="74">
        <v>0</v>
      </c>
      <c r="P44" s="74">
        <v>0</v>
      </c>
      <c r="Q44" s="50">
        <f>(O44*100)/(L44+M44+N44)</f>
        <v>0</v>
      </c>
      <c r="R44" s="73"/>
    </row>
    <row r="45" spans="1:18" ht="64.5" thickBot="1">
      <c r="A45" s="40" t="s">
        <v>82</v>
      </c>
      <c r="B45" s="41" t="s">
        <v>93</v>
      </c>
      <c r="C45" s="42" t="s">
        <v>84</v>
      </c>
      <c r="D45" s="46" t="s">
        <v>110</v>
      </c>
      <c r="E45" s="43" t="s">
        <v>81</v>
      </c>
      <c r="F45" s="44" t="s">
        <v>85</v>
      </c>
      <c r="G45" s="45" t="s">
        <v>92</v>
      </c>
      <c r="H45" s="42" t="s">
        <v>31</v>
      </c>
      <c r="I45" s="72" t="s">
        <v>94</v>
      </c>
      <c r="J45" s="47">
        <v>44683</v>
      </c>
      <c r="K45" s="48">
        <v>45771</v>
      </c>
      <c r="L45" s="49">
        <v>1000</v>
      </c>
      <c r="M45" s="49">
        <v>0</v>
      </c>
      <c r="N45" s="49">
        <v>0</v>
      </c>
      <c r="O45" s="49">
        <v>0</v>
      </c>
      <c r="P45" s="49">
        <v>0</v>
      </c>
      <c r="Q45" s="50">
        <f>(O45*100)/(L45+M45+N45)</f>
        <v>0</v>
      </c>
      <c r="R45" s="68"/>
    </row>
    <row r="46" spans="1:18" ht="60.75" thickBot="1">
      <c r="A46" s="40" t="s">
        <v>83</v>
      </c>
      <c r="B46" s="46" t="s">
        <v>89</v>
      </c>
      <c r="C46" s="42" t="s">
        <v>84</v>
      </c>
      <c r="D46" s="46" t="s">
        <v>111</v>
      </c>
      <c r="E46" s="43" t="s">
        <v>87</v>
      </c>
      <c r="F46" s="44" t="s">
        <v>86</v>
      </c>
      <c r="G46" s="53" t="s">
        <v>90</v>
      </c>
      <c r="H46" s="42" t="s">
        <v>31</v>
      </c>
      <c r="I46" s="46" t="s">
        <v>88</v>
      </c>
      <c r="J46" s="47">
        <v>44683</v>
      </c>
      <c r="K46" s="48">
        <v>45872</v>
      </c>
      <c r="L46" s="49">
        <v>1000</v>
      </c>
      <c r="M46" s="49">
        <v>0</v>
      </c>
      <c r="N46" s="49">
        <v>0</v>
      </c>
      <c r="O46" s="49">
        <v>0</v>
      </c>
      <c r="P46" s="49">
        <v>0</v>
      </c>
      <c r="Q46" s="50">
        <f>(O46*100)/(L46+M46+N46)</f>
        <v>0</v>
      </c>
      <c r="R46" s="68"/>
    </row>
    <row r="47" spans="1:17" ht="16.5" thickBot="1">
      <c r="A47" s="80" t="s">
        <v>7</v>
      </c>
      <c r="B47" s="81"/>
      <c r="C47" s="81"/>
      <c r="D47" s="81"/>
      <c r="E47" s="81"/>
      <c r="F47" s="81"/>
      <c r="G47" s="81"/>
      <c r="H47" s="81"/>
      <c r="I47" s="46" t="s">
        <v>91</v>
      </c>
      <c r="J47" s="82"/>
      <c r="K47" s="51"/>
      <c r="L47" s="51">
        <f>SUM(L14:L43)</f>
        <v>2639169.0900000003</v>
      </c>
      <c r="M47" s="51">
        <f>SUM(M14:M43)</f>
        <v>542153.8700000001</v>
      </c>
      <c r="N47" s="51">
        <f>SUM(N14:N43)</f>
        <v>118626.24</v>
      </c>
      <c r="O47" s="51">
        <f>SUM(O14:O43)</f>
        <v>2697382.5899999994</v>
      </c>
      <c r="P47" s="51"/>
      <c r="Q47" s="52"/>
    </row>
    <row r="48" spans="1:17" ht="15.75">
      <c r="A48" s="3" t="s">
        <v>21</v>
      </c>
      <c r="B48" s="3"/>
      <c r="C48" s="3"/>
      <c r="D48" s="3"/>
      <c r="E48" s="3"/>
      <c r="F48" s="4"/>
      <c r="G48" s="3"/>
      <c r="H48" s="3"/>
      <c r="I48" s="89"/>
      <c r="J48" s="3"/>
      <c r="K48" s="3"/>
      <c r="L48" s="3"/>
      <c r="M48" s="3"/>
      <c r="N48" s="3"/>
      <c r="O48" s="3"/>
      <c r="P48" s="3"/>
      <c r="Q48" s="3"/>
    </row>
    <row r="49" spans="1:17" ht="15.75">
      <c r="A49" s="2" t="s">
        <v>8</v>
      </c>
      <c r="B49" s="3"/>
      <c r="C49" s="3"/>
      <c r="D49" s="3"/>
      <c r="E49" s="3"/>
      <c r="F49" s="4"/>
      <c r="G49" s="3"/>
      <c r="H49" s="3"/>
      <c r="I49" s="90"/>
      <c r="J49" s="3"/>
      <c r="K49" s="3"/>
      <c r="L49" s="3"/>
      <c r="M49" s="3"/>
      <c r="N49" s="3"/>
      <c r="O49" s="3"/>
      <c r="P49" s="3"/>
      <c r="Q49" s="3"/>
    </row>
    <row r="50" ht="15.75">
      <c r="I50" s="90"/>
    </row>
    <row r="55" ht="12.75">
      <c r="H55" s="91"/>
    </row>
    <row r="57" spans="8:9" ht="12.75">
      <c r="H57" s="91"/>
      <c r="I57" s="91"/>
    </row>
    <row r="58" ht="12.75">
      <c r="H58" s="91"/>
    </row>
    <row r="60" ht="12.75">
      <c r="I60" s="91"/>
    </row>
  </sheetData>
  <sheetProtection/>
  <mergeCells count="85">
    <mergeCell ref="A42:A44"/>
    <mergeCell ref="B42:B44"/>
    <mergeCell ref="C42:C44"/>
    <mergeCell ref="D42:D44"/>
    <mergeCell ref="E20:E23"/>
    <mergeCell ref="D28:D30"/>
    <mergeCell ref="E28:E30"/>
    <mergeCell ref="B35:B38"/>
    <mergeCell ref="A24:A27"/>
    <mergeCell ref="B24:B27"/>
    <mergeCell ref="C31:C34"/>
    <mergeCell ref="G31:G34"/>
    <mergeCell ref="R15:R19"/>
    <mergeCell ref="I20:I23"/>
    <mergeCell ref="H20:H23"/>
    <mergeCell ref="G20:G23"/>
    <mergeCell ref="F20:F23"/>
    <mergeCell ref="G15:G19"/>
    <mergeCell ref="H15:H19"/>
    <mergeCell ref="C20:C23"/>
    <mergeCell ref="L42:L43"/>
    <mergeCell ref="D39:D41"/>
    <mergeCell ref="F15:F19"/>
    <mergeCell ref="H39:H41"/>
    <mergeCell ref="G39:G41"/>
    <mergeCell ref="E39:E41"/>
    <mergeCell ref="D31:D34"/>
    <mergeCell ref="H28:H30"/>
    <mergeCell ref="F28:F30"/>
    <mergeCell ref="D24:D27"/>
    <mergeCell ref="Q42:Q43"/>
    <mergeCell ref="N42:N43"/>
    <mergeCell ref="H35:H38"/>
    <mergeCell ref="G35:G38"/>
    <mergeCell ref="F39:F41"/>
    <mergeCell ref="H42:H44"/>
    <mergeCell ref="O42:O43"/>
    <mergeCell ref="P42:P43"/>
    <mergeCell ref="J42:J43"/>
    <mergeCell ref="K42:K43"/>
    <mergeCell ref="R39:R41"/>
    <mergeCell ref="A12:Q12"/>
    <mergeCell ref="F31:F34"/>
    <mergeCell ref="F35:F38"/>
    <mergeCell ref="R35:R38"/>
    <mergeCell ref="R24:R27"/>
    <mergeCell ref="R28:R30"/>
    <mergeCell ref="I24:I27"/>
    <mergeCell ref="I28:I30"/>
    <mergeCell ref="G28:G30"/>
    <mergeCell ref="R42:R43"/>
    <mergeCell ref="I31:I34"/>
    <mergeCell ref="R31:R34"/>
    <mergeCell ref="A39:A41"/>
    <mergeCell ref="C39:C41"/>
    <mergeCell ref="R20:R23"/>
    <mergeCell ref="H24:H27"/>
    <mergeCell ref="H31:H34"/>
    <mergeCell ref="F24:F27"/>
    <mergeCell ref="G24:G27"/>
    <mergeCell ref="E15:E19"/>
    <mergeCell ref="C15:C19"/>
    <mergeCell ref="D16:D19"/>
    <mergeCell ref="E24:E27"/>
    <mergeCell ref="C28:C30"/>
    <mergeCell ref="D20:D23"/>
    <mergeCell ref="C24:C27"/>
    <mergeCell ref="A15:A19"/>
    <mergeCell ref="B15:B19"/>
    <mergeCell ref="B28:B30"/>
    <mergeCell ref="B20:B23"/>
    <mergeCell ref="A20:A23"/>
    <mergeCell ref="A31:A34"/>
    <mergeCell ref="B31:B34"/>
    <mergeCell ref="A28:A30"/>
    <mergeCell ref="A35:A38"/>
    <mergeCell ref="B39:B41"/>
    <mergeCell ref="M42:M43"/>
    <mergeCell ref="E35:E38"/>
    <mergeCell ref="D35:D38"/>
    <mergeCell ref="E31:E34"/>
    <mergeCell ref="C35:C38"/>
    <mergeCell ref="E42:E44"/>
    <mergeCell ref="F42:F44"/>
    <mergeCell ref="G42:G44"/>
  </mergeCells>
  <printOptions/>
  <pageMargins left="0.5118110236220472" right="0.5118110236220472" top="0.7874015748031497" bottom="0.7874015748031497" header="0.31496062992125984" footer="0.31496062992125984"/>
  <pageSetup horizontalDpi="600" verticalDpi="600" orientation="landscape" paperSize="9" scale="4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Carlos Henrique Xavier de Santana</dc:creator>
  <cp:keywords/>
  <dc:description/>
  <cp:lastModifiedBy>chxsantana</cp:lastModifiedBy>
  <cp:lastPrinted>2022-09-22T11:28:07Z</cp:lastPrinted>
  <dcterms:created xsi:type="dcterms:W3CDTF">2019-08-14T12:15:10Z</dcterms:created>
  <dcterms:modified xsi:type="dcterms:W3CDTF">2023-09-22T13:13:58Z</dcterms:modified>
  <cp:category/>
  <cp:version/>
  <cp:contentType/>
  <cp:contentStatus/>
</cp:coreProperties>
</file>