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470" tabRatio="465" activeTab="0"/>
  </bookViews>
  <sheets>
    <sheet name="CONTRATOS ABRIL" sheetId="1" r:id="rId1"/>
  </sheets>
  <definedNames>
    <definedName name="_xlnm.Print_Area" localSheetId="0">'CONTRATOS ABRIL'!$A$1:$Q$35</definedName>
    <definedName name="lnkFramework" localSheetId="0">'CONTRATOS ABRIL'!$I$16</definedName>
  </definedNames>
  <calcPr fullCalcOnLoad="1"/>
</workbook>
</file>

<file path=xl/sharedStrings.xml><?xml version="1.0" encoding="utf-8"?>
<sst xmlns="http://schemas.openxmlformats.org/spreadsheetml/2006/main" count="138" uniqueCount="117">
  <si>
    <t>GOVERNO DO ESTADO DE SERGIPE</t>
  </si>
  <si>
    <t>OBJETO</t>
  </si>
  <si>
    <t>DATA 
INÍCIO DA VIGÊNCIA</t>
  </si>
  <si>
    <t>DATA
TÉRMINO VIGÊNCIA ATUAL</t>
  </si>
  <si>
    <t>Nº PARECER JURÍDICO</t>
  </si>
  <si>
    <t>Nº DA NOTA DE EMPENHO</t>
  </si>
  <si>
    <t>% DE EXECUÇÃO</t>
  </si>
  <si>
    <t>TOTAL GERAL</t>
  </si>
  <si>
    <t>Fonte de dados: Sistema I-GESP</t>
  </si>
  <si>
    <t>PLANILHA DE ACOMPANHAMENTO DA EXECUÇÃO DOS CONTRATOS</t>
  </si>
  <si>
    <t>Nº CONTRATO</t>
  </si>
  <si>
    <t>Nº DA LICITAÇÃO</t>
  </si>
  <si>
    <t>MODALIDADE</t>
  </si>
  <si>
    <t>FORNECEDOR</t>
  </si>
  <si>
    <t>CNPJ</t>
  </si>
  <si>
    <t>FISCAL DO CONTRATO</t>
  </si>
  <si>
    <t>VALOR DO CONTRATO</t>
  </si>
  <si>
    <t>VALOR REFERENTE ADITIVO DO CONTRATO</t>
  </si>
  <si>
    <t>VALOR REFERENTE REAJUSTE DO CONTRATO</t>
  </si>
  <si>
    <t>VALOR LIQUIDADO</t>
  </si>
  <si>
    <t>VALOR PAGO</t>
  </si>
  <si>
    <t xml:space="preserve">  ¢ % de Execução = Valor liquidado x 100 / valor do contrato + valor do reajuste + valor do aditivo</t>
  </si>
  <si>
    <t>Concorrência</t>
  </si>
  <si>
    <t>01/2019</t>
  </si>
  <si>
    <t>AMT Projetos e Serviços Ltda</t>
  </si>
  <si>
    <t>0921/2018 de 02/02/2018,  8812/2018 12/10/2018 e 2265 de 25/04/2019</t>
  </si>
  <si>
    <t>86.808.243/0001-76</t>
  </si>
  <si>
    <t xml:space="preserve">Localyne Transporte Turismo Ltda </t>
  </si>
  <si>
    <t xml:space="preserve">Trivale Administracao </t>
  </si>
  <si>
    <t>Propag Turismo Ltda</t>
  </si>
  <si>
    <t>267/2018</t>
  </si>
  <si>
    <t>P. Eletrônico</t>
  </si>
  <si>
    <t>Jane Silva Amaral</t>
  </si>
  <si>
    <t xml:space="preserve">Dispensa Presencial </t>
  </si>
  <si>
    <t>Alessandra Rocha Britto</t>
  </si>
  <si>
    <t>00.604.122/0001-97</t>
  </si>
  <si>
    <t>Serviço de  Fornecimento de Ticket Combustível</t>
  </si>
  <si>
    <t>Locação de Veículos Automotores</t>
  </si>
  <si>
    <t>407/2014</t>
  </si>
  <si>
    <t>Fornecimento de Passagens Aéreas, Nacionais e Internacionais</t>
  </si>
  <si>
    <t>Alexsandra Lima F. dos Santos</t>
  </si>
  <si>
    <t>13.353.495/0001-84</t>
  </si>
  <si>
    <t>262/2018</t>
  </si>
  <si>
    <t>Criativa Comercio Ltda</t>
  </si>
  <si>
    <t>Serviço de Locação de Scanner</t>
  </si>
  <si>
    <t>Cíntia Fiel Trefigilio de Souza</t>
  </si>
  <si>
    <t>Serviço de Impressão e Reprografia de Documentos</t>
  </si>
  <si>
    <t>06.030.018/0001-12</t>
  </si>
  <si>
    <t>Claudia Gardênia Alves de Lima Araújo</t>
  </si>
  <si>
    <t>Serviço de Propaganda e Publicidade Legal Institucional</t>
  </si>
  <si>
    <t>Concorrência Pública</t>
  </si>
  <si>
    <t>01/2017</t>
  </si>
  <si>
    <t>33.000.118/0001-79</t>
  </si>
  <si>
    <t>05.423.963/0001-11</t>
  </si>
  <si>
    <t>Dispensa de Licitação</t>
  </si>
  <si>
    <t>Telemar Norte Leste S/A</t>
  </si>
  <si>
    <t>30/2014 Contrato Centralizado</t>
  </si>
  <si>
    <t>ARP - 74/2018 Contrato Centralizado</t>
  </si>
  <si>
    <t>530/2019</t>
  </si>
  <si>
    <t>28/2019 Contrato Centralizado</t>
  </si>
  <si>
    <t>122/2019</t>
  </si>
  <si>
    <t>Pregão Eletrônico</t>
  </si>
  <si>
    <t>Locadora Viva Ltda Me</t>
  </si>
  <si>
    <t>09.440.071/0001-80</t>
  </si>
  <si>
    <t>13/2019 Contrato Centralizado</t>
  </si>
  <si>
    <t>Luiz Melo e Cia Ltda</t>
  </si>
  <si>
    <t>00.299.160/0001-83</t>
  </si>
  <si>
    <t>Execução sob o Regime de Empreitada Por Preço Unitário para os serviços de Construção do Centro Vocacional Tecnológico (CVT) Povoado Crasto – Santa Luzia do Itanhy/SE</t>
  </si>
  <si>
    <t>38/2019 Contrato Centralizado</t>
  </si>
  <si>
    <t>746/2019</t>
  </si>
  <si>
    <t>Oi Móvel S/A</t>
  </si>
  <si>
    <t>Serviços de Telefonia  Móvel</t>
  </si>
  <si>
    <t>39/2019  Contrato Centralizado</t>
  </si>
  <si>
    <t xml:space="preserve">Serviços de Telefonia Fixa </t>
  </si>
  <si>
    <t>06/2019 Contrato Centralizado</t>
  </si>
  <si>
    <t>Conceito Comunicação Integrada Ltda</t>
  </si>
  <si>
    <t>Publicidade Legal</t>
  </si>
  <si>
    <t>00.404.419/0001-09</t>
  </si>
  <si>
    <t>114/2019</t>
  </si>
  <si>
    <t>02/2019 Contrato Centralizado</t>
  </si>
  <si>
    <t>110/2019</t>
  </si>
  <si>
    <t>02.242.714.0001-31</t>
  </si>
  <si>
    <t>Seviço de Transporte Terrestre de Pessoas</t>
  </si>
  <si>
    <t>47/2019 Contrato Centralizado</t>
  </si>
  <si>
    <t>240/2019</t>
  </si>
  <si>
    <t>2020NE000012</t>
  </si>
  <si>
    <t>Associação dos Taxista Prime</t>
  </si>
  <si>
    <t>2020NE000022</t>
  </si>
  <si>
    <t>UNIDADE GESTORA:  191501 / SEDETEC</t>
  </si>
  <si>
    <t>2019NE000036 2020NE000016</t>
  </si>
  <si>
    <t>2019NE000327 2020NE000024</t>
  </si>
  <si>
    <t>2019NE000326 2020NE000023</t>
  </si>
  <si>
    <t>2019NE000344 2020NE000018</t>
  </si>
  <si>
    <t>04/2019 Contrato centralizado</t>
  </si>
  <si>
    <t>Teaser Comunicação e Marketing  Ltda            Conceito Comunicação Integradda Ltda  Objetiva Comunicação Ltda</t>
  </si>
  <si>
    <t>09.381.167/0001-14 00.404.419/0001-09 34.001.487/0002-20</t>
  </si>
  <si>
    <t>2020NE000019 2020NE000020 2020NE000021</t>
  </si>
  <si>
    <t>03.551.401/0001-28</t>
  </si>
  <si>
    <t>30/2019  Contrato Centralizado</t>
  </si>
  <si>
    <t> 2019NE0000432020NE000013</t>
  </si>
  <si>
    <t>2019NE000336 2020NE000009</t>
  </si>
  <si>
    <t>2019NE000256 2020NE000010</t>
  </si>
  <si>
    <t>32/2019 Contrato Centralizado</t>
  </si>
  <si>
    <t>Localiza Rent A Car S/A</t>
  </si>
  <si>
    <t>16.670.085/0001-55</t>
  </si>
  <si>
    <t>2019NE000297 2020NE000011</t>
  </si>
  <si>
    <t>2019NE000275  2020NE000015</t>
  </si>
  <si>
    <t>2019NE000350 2020NE000017</t>
  </si>
  <si>
    <t>MÊS DE REFERÊNCIA:  ATÉ ABRIL</t>
  </si>
  <si>
    <t>OBS: PLANILHA DISPONIBILIZADA NO DIA  21/05/2020 DEVIDO AO FECHAMENTO DO MÊS CONTÁBIL DA SEFAZ DIA 13/05/2020 ÀS 17:00 HORAS</t>
  </si>
  <si>
    <t>04/2020 Contrato Centralizado</t>
  </si>
  <si>
    <t>231/2019</t>
  </si>
  <si>
    <t>04.864.703/0001-19</t>
  </si>
  <si>
    <t>FORNECIMENTO DE PASSAGEM - AEREA, NACIONAL E INTERNACIONAL, COM TAXA DE EMBARQUE</t>
  </si>
  <si>
    <t>2020NE000079</t>
  </si>
  <si>
    <t>Aereotur Viagens e Oper. Turisticas Ltda</t>
  </si>
  <si>
    <t>CEHOP/SE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</si>
</sst>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  <numFmt numFmtId="169" formatCode="&quot;Ativado&quot;;&quot;Ativado&quot;;&quot;Desativado&quot;"/>
  </numFmts>
  <fonts count="48"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7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164" fontId="45" fillId="33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left" vertical="center" wrapText="1"/>
    </xf>
    <xf numFmtId="14" fontId="2" fillId="34" borderId="10" xfId="0" applyNumberFormat="1" applyFont="1" applyFill="1" applyBorder="1" applyAlignment="1">
      <alignment vertical="center"/>
    </xf>
    <xf numFmtId="14" fontId="2" fillId="34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vertical="center"/>
    </xf>
    <xf numFmtId="4" fontId="2" fillId="34" borderId="10" xfId="0" applyNumberFormat="1" applyFont="1" applyFill="1" applyBorder="1" applyAlignment="1">
      <alignment horizontal="right" vertical="center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left" vertical="center"/>
    </xf>
    <xf numFmtId="0" fontId="2" fillId="35" borderId="10" xfId="0" applyFont="1" applyFill="1" applyBorder="1" applyAlignment="1">
      <alignment horizontal="center" wrapText="1"/>
    </xf>
    <xf numFmtId="14" fontId="2" fillId="35" borderId="10" xfId="0" applyNumberFormat="1" applyFont="1" applyFill="1" applyBorder="1" applyAlignment="1">
      <alignment horizontal="center" vertical="center"/>
    </xf>
    <xf numFmtId="4" fontId="2" fillId="35" borderId="10" xfId="0" applyNumberFormat="1" applyFont="1" applyFill="1" applyBorder="1" applyAlignment="1">
      <alignment horizontal="right" vertical="center"/>
    </xf>
    <xf numFmtId="0" fontId="2" fillId="35" borderId="10" xfId="0" applyFont="1" applyFill="1" applyBorder="1" applyAlignment="1">
      <alignment horizontal="left" vertical="center" wrapText="1"/>
    </xf>
    <xf numFmtId="14" fontId="2" fillId="35" borderId="10" xfId="0" applyNumberFormat="1" applyFont="1" applyFill="1" applyBorder="1" applyAlignment="1">
      <alignment horizontal="right" vertical="center"/>
    </xf>
    <xf numFmtId="0" fontId="2" fillId="34" borderId="10" xfId="0" applyFont="1" applyFill="1" applyBorder="1" applyAlignment="1">
      <alignment horizontal="left" vertical="center"/>
    </xf>
    <xf numFmtId="4" fontId="2" fillId="36" borderId="1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3" fontId="2" fillId="36" borderId="10" xfId="0" applyNumberFormat="1" applyFont="1" applyFill="1" applyBorder="1" applyAlignment="1">
      <alignment horizontal="right"/>
    </xf>
    <xf numFmtId="0" fontId="2" fillId="0" borderId="0" xfId="0" applyFont="1" applyAlignment="1">
      <alignment horizontal="left" vertical="center"/>
    </xf>
    <xf numFmtId="0" fontId="47" fillId="33" borderId="12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46" fillId="0" borderId="0" xfId="0" applyFont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3</xdr:row>
      <xdr:rowOff>38100</xdr:rowOff>
    </xdr:from>
    <xdr:to>
      <xdr:col>3</xdr:col>
      <xdr:colOff>76200</xdr:colOff>
      <xdr:row>7</xdr:row>
      <xdr:rowOff>28575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"/>
          <a:ext cx="3209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submeterFormulario('/sfi_fin_gfu/PRManterEmpenho?CdGestao=00001&amp;id_contexto_sessao=8&amp;LinkExterno=S&amp;NuEmpenho=13&amp;DtAnoExercicioCTB=2020&amp;CdUnidadeGestora=191051&amp;evento=exibirDetalhamentoConsulta')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R34"/>
  <sheetViews>
    <sheetView showGridLines="0" tabSelected="1" zoomScale="70" zoomScaleNormal="70" zoomScalePageLayoutView="0" workbookViewId="0" topLeftCell="A4">
      <pane ySplit="11" topLeftCell="A15" activePane="bottomLeft" state="frozen"/>
      <selection pane="topLeft" activeCell="A4" sqref="A4"/>
      <selection pane="bottomLeft" activeCell="H16" sqref="H16"/>
    </sheetView>
  </sheetViews>
  <sheetFormatPr defaultColWidth="11.57421875" defaultRowHeight="12.75"/>
  <cols>
    <col min="1" max="1" width="15.57421875" style="3" customWidth="1"/>
    <col min="2" max="2" width="14.8515625" style="3" bestFit="1" customWidth="1"/>
    <col min="3" max="3" width="17.00390625" style="3" customWidth="1"/>
    <col min="4" max="4" width="14.28125" style="3" customWidth="1"/>
    <col min="5" max="5" width="39.140625" style="3" customWidth="1"/>
    <col min="6" max="6" width="21.7109375" style="5" bestFit="1" customWidth="1"/>
    <col min="7" max="8" width="22.57421875" style="3" customWidth="1"/>
    <col min="9" max="9" width="16.421875" style="3" bestFit="1" customWidth="1"/>
    <col min="10" max="10" width="14.140625" style="3" bestFit="1" customWidth="1"/>
    <col min="11" max="11" width="19.421875" style="3" customWidth="1"/>
    <col min="12" max="12" width="19.8515625" style="3" bestFit="1" customWidth="1"/>
    <col min="13" max="13" width="22.421875" style="3" customWidth="1"/>
    <col min="14" max="14" width="18.7109375" style="3" customWidth="1"/>
    <col min="15" max="15" width="13.7109375" style="3" customWidth="1"/>
    <col min="16" max="17" width="12.57421875" style="3" customWidth="1"/>
    <col min="18" max="18" width="11.57421875" style="34" customWidth="1"/>
    <col min="19" max="16384" width="11.57421875" style="3" customWidth="1"/>
  </cols>
  <sheetData>
    <row r="1" ht="15.75"/>
    <row r="2" ht="15.75"/>
    <row r="3" ht="15.75"/>
    <row r="4" ht="15.75"/>
    <row r="5" ht="15.75"/>
    <row r="6" ht="15.75"/>
    <row r="7" ht="15.75"/>
    <row r="8" ht="15.75"/>
    <row r="9" ht="15.75">
      <c r="A9" s="1" t="s">
        <v>0</v>
      </c>
    </row>
    <row r="10" ht="15.75">
      <c r="A10" s="1" t="s">
        <v>88</v>
      </c>
    </row>
    <row r="11" ht="15.75">
      <c r="A11" s="1" t="s">
        <v>108</v>
      </c>
    </row>
    <row r="13" spans="1:17" ht="23.25" customHeight="1">
      <c r="A13" s="37" t="s">
        <v>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</row>
    <row r="14" spans="1:17" s="4" customFormat="1" ht="51" customHeight="1">
      <c r="A14" s="7" t="s">
        <v>10</v>
      </c>
      <c r="B14" s="7" t="s">
        <v>11</v>
      </c>
      <c r="C14" s="7" t="s">
        <v>12</v>
      </c>
      <c r="D14" s="7" t="s">
        <v>4</v>
      </c>
      <c r="E14" s="7" t="s">
        <v>13</v>
      </c>
      <c r="F14" s="7" t="s">
        <v>14</v>
      </c>
      <c r="G14" s="7" t="s">
        <v>1</v>
      </c>
      <c r="H14" s="7" t="s">
        <v>15</v>
      </c>
      <c r="I14" s="7" t="s">
        <v>5</v>
      </c>
      <c r="J14" s="8" t="s">
        <v>2</v>
      </c>
      <c r="K14" s="8" t="s">
        <v>3</v>
      </c>
      <c r="L14" s="7" t="s">
        <v>16</v>
      </c>
      <c r="M14" s="7" t="s">
        <v>17</v>
      </c>
      <c r="N14" s="7" t="s">
        <v>18</v>
      </c>
      <c r="O14" s="7" t="s">
        <v>19</v>
      </c>
      <c r="P14" s="7" t="s">
        <v>20</v>
      </c>
      <c r="Q14" s="7" t="s">
        <v>6</v>
      </c>
    </row>
    <row r="15" spans="1:18" ht="140.25" customHeight="1">
      <c r="A15" s="15" t="s">
        <v>23</v>
      </c>
      <c r="B15" s="15" t="s">
        <v>23</v>
      </c>
      <c r="C15" s="11" t="s">
        <v>22</v>
      </c>
      <c r="D15" s="21" t="s">
        <v>25</v>
      </c>
      <c r="E15" s="11" t="s">
        <v>24</v>
      </c>
      <c r="F15" s="12" t="s">
        <v>26</v>
      </c>
      <c r="G15" s="21" t="s">
        <v>67</v>
      </c>
      <c r="H15" s="13" t="s">
        <v>116</v>
      </c>
      <c r="I15" s="24" t="s">
        <v>87</v>
      </c>
      <c r="J15" s="18">
        <v>43593</v>
      </c>
      <c r="K15" s="18">
        <v>43959</v>
      </c>
      <c r="L15" s="19">
        <v>1468570.99</v>
      </c>
      <c r="M15" s="20">
        <v>4883.96</v>
      </c>
      <c r="N15" s="20">
        <v>117387.88</v>
      </c>
      <c r="O15" s="20">
        <v>256061.27</v>
      </c>
      <c r="P15" s="20">
        <v>256061.27</v>
      </c>
      <c r="Q15" s="20">
        <f aca="true" t="shared" si="0" ref="Q15:Q28">(O15*100)/(L15+M15+N15)</f>
        <v>16.09595022029926</v>
      </c>
      <c r="R15" s="9"/>
    </row>
    <row r="16" spans="1:18" ht="63">
      <c r="A16" s="23" t="s">
        <v>56</v>
      </c>
      <c r="B16" s="24" t="s">
        <v>38</v>
      </c>
      <c r="C16" s="24" t="s">
        <v>31</v>
      </c>
      <c r="D16" s="25"/>
      <c r="E16" s="26" t="s">
        <v>29</v>
      </c>
      <c r="F16" s="24" t="s">
        <v>41</v>
      </c>
      <c r="G16" s="27" t="s">
        <v>39</v>
      </c>
      <c r="H16" s="23" t="s">
        <v>40</v>
      </c>
      <c r="I16" s="13" t="s">
        <v>99</v>
      </c>
      <c r="J16" s="28">
        <v>43804</v>
      </c>
      <c r="K16" s="28">
        <v>43984</v>
      </c>
      <c r="L16" s="29">
        <v>66000</v>
      </c>
      <c r="M16" s="29">
        <v>0</v>
      </c>
      <c r="N16" s="29">
        <v>0</v>
      </c>
      <c r="O16" s="29">
        <f>15800.21+2219.98+11400.56+11961.76</f>
        <v>41382.51</v>
      </c>
      <c r="P16" s="29">
        <f>2219.98+11400.56</f>
        <v>13620.539999999999</v>
      </c>
      <c r="Q16" s="29">
        <f t="shared" si="0"/>
        <v>62.70077272727273</v>
      </c>
      <c r="R16" s="9"/>
    </row>
    <row r="17" spans="1:18" ht="72.75" customHeight="1">
      <c r="A17" s="14" t="s">
        <v>93</v>
      </c>
      <c r="B17" s="15" t="s">
        <v>51</v>
      </c>
      <c r="C17" s="13" t="s">
        <v>50</v>
      </c>
      <c r="D17" s="11"/>
      <c r="E17" s="21" t="s">
        <v>94</v>
      </c>
      <c r="F17" s="13" t="s">
        <v>95</v>
      </c>
      <c r="G17" s="13" t="s">
        <v>49</v>
      </c>
      <c r="H17" s="13" t="s">
        <v>48</v>
      </c>
      <c r="I17" s="13" t="s">
        <v>96</v>
      </c>
      <c r="J17" s="17">
        <v>43467</v>
      </c>
      <c r="K17" s="18">
        <v>44050</v>
      </c>
      <c r="L17" s="19">
        <v>15000</v>
      </c>
      <c r="M17" s="19">
        <v>0</v>
      </c>
      <c r="N17" s="20">
        <v>0</v>
      </c>
      <c r="O17" s="20">
        <v>0</v>
      </c>
      <c r="P17" s="20">
        <v>0</v>
      </c>
      <c r="Q17" s="20">
        <f t="shared" si="0"/>
        <v>0</v>
      </c>
      <c r="R17" s="9"/>
    </row>
    <row r="18" spans="1:18" ht="47.25">
      <c r="A18" s="14" t="s">
        <v>98</v>
      </c>
      <c r="B18" s="15" t="s">
        <v>58</v>
      </c>
      <c r="C18" s="13" t="s">
        <v>33</v>
      </c>
      <c r="D18" s="11"/>
      <c r="E18" s="16" t="s">
        <v>27</v>
      </c>
      <c r="F18" s="15" t="s">
        <v>97</v>
      </c>
      <c r="G18" s="13" t="s">
        <v>37</v>
      </c>
      <c r="H18" s="13" t="s">
        <v>34</v>
      </c>
      <c r="I18" s="14" t="s">
        <v>100</v>
      </c>
      <c r="J18" s="17">
        <v>43711</v>
      </c>
      <c r="K18" s="18">
        <v>44076</v>
      </c>
      <c r="L18" s="19">
        <v>175200</v>
      </c>
      <c r="M18" s="19">
        <v>0</v>
      </c>
      <c r="N18" s="20">
        <v>0</v>
      </c>
      <c r="O18" s="20">
        <f>43800+13140</f>
        <v>56940</v>
      </c>
      <c r="P18" s="20">
        <f>14600+13140</f>
        <v>27740</v>
      </c>
      <c r="Q18" s="20">
        <f t="shared" si="0"/>
        <v>32.5</v>
      </c>
      <c r="R18" s="9"/>
    </row>
    <row r="19" spans="1:18" ht="47.25">
      <c r="A19" s="23" t="s">
        <v>59</v>
      </c>
      <c r="B19" s="24" t="s">
        <v>60</v>
      </c>
      <c r="C19" s="23" t="s">
        <v>61</v>
      </c>
      <c r="D19" s="25"/>
      <c r="E19" s="30" t="s">
        <v>62</v>
      </c>
      <c r="F19" s="24" t="s">
        <v>63</v>
      </c>
      <c r="G19" s="23" t="s">
        <v>37</v>
      </c>
      <c r="H19" s="23" t="s">
        <v>34</v>
      </c>
      <c r="I19" s="23" t="s">
        <v>101</v>
      </c>
      <c r="J19" s="31">
        <v>43683</v>
      </c>
      <c r="K19" s="28">
        <v>44048</v>
      </c>
      <c r="L19" s="29">
        <v>46439.88</v>
      </c>
      <c r="M19" s="29">
        <v>0</v>
      </c>
      <c r="N19" s="29">
        <v>0</v>
      </c>
      <c r="O19" s="29">
        <f>3353.99+3869.99+3869.99+3869.99</f>
        <v>14963.96</v>
      </c>
      <c r="P19" s="29">
        <v>11093.97</v>
      </c>
      <c r="Q19" s="29">
        <f t="shared" si="0"/>
        <v>32.22221935112666</v>
      </c>
      <c r="R19" s="9"/>
    </row>
    <row r="20" spans="1:18" ht="47.25">
      <c r="A20" s="23" t="s">
        <v>102</v>
      </c>
      <c r="B20" s="24" t="s">
        <v>60</v>
      </c>
      <c r="C20" s="23" t="s">
        <v>61</v>
      </c>
      <c r="D20" s="25"/>
      <c r="E20" s="30" t="s">
        <v>103</v>
      </c>
      <c r="F20" s="24" t="s">
        <v>104</v>
      </c>
      <c r="G20" s="23" t="s">
        <v>37</v>
      </c>
      <c r="H20" s="23" t="s">
        <v>34</v>
      </c>
      <c r="I20" s="23" t="s">
        <v>105</v>
      </c>
      <c r="J20" s="31">
        <v>43692</v>
      </c>
      <c r="K20" s="28">
        <v>44057</v>
      </c>
      <c r="L20" s="29">
        <v>22800</v>
      </c>
      <c r="M20" s="29">
        <v>0</v>
      </c>
      <c r="N20" s="29">
        <v>0</v>
      </c>
      <c r="O20" s="29">
        <v>1900</v>
      </c>
      <c r="P20" s="29">
        <v>0</v>
      </c>
      <c r="Q20" s="29">
        <f t="shared" si="0"/>
        <v>8.333333333333334</v>
      </c>
      <c r="R20" s="9"/>
    </row>
    <row r="21" spans="1:18" ht="47.25">
      <c r="A21" s="23" t="s">
        <v>64</v>
      </c>
      <c r="B21" s="24" t="s">
        <v>30</v>
      </c>
      <c r="C21" s="23" t="s">
        <v>61</v>
      </c>
      <c r="D21" s="25"/>
      <c r="E21" s="30" t="s">
        <v>65</v>
      </c>
      <c r="F21" s="24" t="s">
        <v>66</v>
      </c>
      <c r="G21" s="23" t="s">
        <v>46</v>
      </c>
      <c r="H21" s="24" t="s">
        <v>32</v>
      </c>
      <c r="I21" s="23" t="s">
        <v>106</v>
      </c>
      <c r="J21" s="31">
        <v>43691</v>
      </c>
      <c r="K21" s="28">
        <v>44244</v>
      </c>
      <c r="L21" s="29">
        <v>11832.8</v>
      </c>
      <c r="M21" s="29">
        <v>8452.68</v>
      </c>
      <c r="N21" s="29">
        <v>0</v>
      </c>
      <c r="O21" s="29">
        <f>1056.44+3129.72</f>
        <v>4186.16</v>
      </c>
      <c r="P21" s="29">
        <f>1123.88+1156.48</f>
        <v>2280.36</v>
      </c>
      <c r="Q21" s="29">
        <f t="shared" si="0"/>
        <v>20.636238334020195</v>
      </c>
      <c r="R21" s="9"/>
    </row>
    <row r="22" spans="1:18" ht="69.75" customHeight="1">
      <c r="A22" s="23" t="s">
        <v>57</v>
      </c>
      <c r="B22" s="24" t="s">
        <v>42</v>
      </c>
      <c r="C22" s="24" t="s">
        <v>31</v>
      </c>
      <c r="D22" s="24"/>
      <c r="E22" s="26" t="s">
        <v>43</v>
      </c>
      <c r="F22" s="24" t="s">
        <v>47</v>
      </c>
      <c r="G22" s="23" t="s">
        <v>44</v>
      </c>
      <c r="H22" s="23" t="s">
        <v>45</v>
      </c>
      <c r="I22" s="23" t="s">
        <v>89</v>
      </c>
      <c r="J22" s="31">
        <v>43804</v>
      </c>
      <c r="K22" s="28">
        <v>44170</v>
      </c>
      <c r="L22" s="29">
        <v>2724</v>
      </c>
      <c r="M22" s="29">
        <v>2724</v>
      </c>
      <c r="N22" s="29">
        <v>0</v>
      </c>
      <c r="O22" s="29">
        <f>2497+227+227</f>
        <v>2951</v>
      </c>
      <c r="P22" s="29">
        <f>2270+227+454</f>
        <v>2951</v>
      </c>
      <c r="Q22" s="29">
        <f t="shared" si="0"/>
        <v>54.166666666666664</v>
      </c>
      <c r="R22" s="9"/>
    </row>
    <row r="23" spans="1:18" ht="47.25">
      <c r="A23" s="14" t="s">
        <v>68</v>
      </c>
      <c r="B23" s="12" t="s">
        <v>69</v>
      </c>
      <c r="C23" s="13" t="s">
        <v>33</v>
      </c>
      <c r="D23" s="22"/>
      <c r="E23" s="32" t="s">
        <v>70</v>
      </c>
      <c r="F23" s="12" t="s">
        <v>53</v>
      </c>
      <c r="G23" s="13" t="s">
        <v>71</v>
      </c>
      <c r="H23" s="13" t="s">
        <v>32</v>
      </c>
      <c r="I23" s="13" t="s">
        <v>90</v>
      </c>
      <c r="J23" s="18">
        <v>43739</v>
      </c>
      <c r="K23" s="18">
        <v>43919</v>
      </c>
      <c r="L23" s="19">
        <v>410.52</v>
      </c>
      <c r="M23" s="20">
        <v>0</v>
      </c>
      <c r="N23" s="20">
        <v>0</v>
      </c>
      <c r="O23" s="20">
        <v>68.42</v>
      </c>
      <c r="P23" s="20">
        <v>0</v>
      </c>
      <c r="Q23" s="20">
        <f t="shared" si="0"/>
        <v>16.666666666666668</v>
      </c>
      <c r="R23" s="9"/>
    </row>
    <row r="24" spans="1:18" ht="47.25">
      <c r="A24" s="23" t="s">
        <v>72</v>
      </c>
      <c r="B24" s="24" t="s">
        <v>69</v>
      </c>
      <c r="C24" s="23" t="s">
        <v>54</v>
      </c>
      <c r="D24" s="25"/>
      <c r="E24" s="30" t="s">
        <v>55</v>
      </c>
      <c r="F24" s="24" t="s">
        <v>52</v>
      </c>
      <c r="G24" s="23" t="s">
        <v>73</v>
      </c>
      <c r="H24" s="24" t="s">
        <v>32</v>
      </c>
      <c r="I24" s="23" t="s">
        <v>91</v>
      </c>
      <c r="J24" s="31">
        <v>43739</v>
      </c>
      <c r="K24" s="28">
        <v>43919</v>
      </c>
      <c r="L24" s="29">
        <v>138.54</v>
      </c>
      <c r="M24" s="29">
        <v>0</v>
      </c>
      <c r="N24" s="29">
        <v>0</v>
      </c>
      <c r="O24" s="29">
        <v>0</v>
      </c>
      <c r="P24" s="29">
        <v>0</v>
      </c>
      <c r="Q24" s="29">
        <f t="shared" si="0"/>
        <v>0</v>
      </c>
      <c r="R24" s="9"/>
    </row>
    <row r="25" spans="1:18" ht="47.25">
      <c r="A25" s="14" t="s">
        <v>74</v>
      </c>
      <c r="B25" s="12" t="s">
        <v>78</v>
      </c>
      <c r="C25" s="13" t="s">
        <v>61</v>
      </c>
      <c r="D25" s="22"/>
      <c r="E25" s="32" t="s">
        <v>75</v>
      </c>
      <c r="F25" s="12" t="s">
        <v>77</v>
      </c>
      <c r="G25" s="13" t="s">
        <v>76</v>
      </c>
      <c r="H25" s="13" t="s">
        <v>48</v>
      </c>
      <c r="I25" s="13" t="s">
        <v>107</v>
      </c>
      <c r="J25" s="18">
        <v>43753</v>
      </c>
      <c r="K25" s="18">
        <v>44118</v>
      </c>
      <c r="L25" s="19">
        <v>50000</v>
      </c>
      <c r="M25" s="19">
        <v>0</v>
      </c>
      <c r="N25" s="19">
        <v>0</v>
      </c>
      <c r="O25" s="19">
        <v>2166.85</v>
      </c>
      <c r="P25" s="19">
        <v>0</v>
      </c>
      <c r="Q25" s="19">
        <f t="shared" si="0"/>
        <v>4.3337</v>
      </c>
      <c r="R25" s="9"/>
    </row>
    <row r="26" spans="1:18" ht="47.25">
      <c r="A26" s="23" t="s">
        <v>79</v>
      </c>
      <c r="B26" s="24" t="s">
        <v>80</v>
      </c>
      <c r="C26" s="23" t="s">
        <v>61</v>
      </c>
      <c r="D26" s="25"/>
      <c r="E26" s="30" t="s">
        <v>86</v>
      </c>
      <c r="F26" s="24" t="s">
        <v>81</v>
      </c>
      <c r="G26" s="23" t="s">
        <v>82</v>
      </c>
      <c r="H26" s="23" t="s">
        <v>34</v>
      </c>
      <c r="I26" s="23" t="s">
        <v>92</v>
      </c>
      <c r="J26" s="31">
        <v>43770</v>
      </c>
      <c r="K26" s="28">
        <v>44027</v>
      </c>
      <c r="L26" s="29">
        <v>31042</v>
      </c>
      <c r="M26" s="29">
        <v>0</v>
      </c>
      <c r="N26" s="29">
        <v>0</v>
      </c>
      <c r="O26" s="29">
        <v>0</v>
      </c>
      <c r="P26" s="29">
        <v>0</v>
      </c>
      <c r="Q26" s="19">
        <f t="shared" si="0"/>
        <v>0</v>
      </c>
      <c r="R26" s="9"/>
    </row>
    <row r="27" spans="1:18" ht="47.25">
      <c r="A27" s="23" t="s">
        <v>83</v>
      </c>
      <c r="B27" s="24" t="s">
        <v>84</v>
      </c>
      <c r="C27" s="23" t="s">
        <v>61</v>
      </c>
      <c r="D27" s="25"/>
      <c r="E27" s="11" t="s">
        <v>28</v>
      </c>
      <c r="F27" s="12" t="s">
        <v>35</v>
      </c>
      <c r="G27" s="13" t="s">
        <v>36</v>
      </c>
      <c r="H27" s="13" t="s">
        <v>34</v>
      </c>
      <c r="I27" s="24" t="s">
        <v>85</v>
      </c>
      <c r="J27" s="31">
        <v>43831</v>
      </c>
      <c r="K27" s="28">
        <v>44196</v>
      </c>
      <c r="L27" s="29">
        <v>60000</v>
      </c>
      <c r="M27" s="29">
        <v>0</v>
      </c>
      <c r="N27" s="29">
        <v>0</v>
      </c>
      <c r="O27" s="29">
        <v>9524.64</v>
      </c>
      <c r="P27" s="29">
        <f>3602.21+3393.22</f>
        <v>6995.43</v>
      </c>
      <c r="Q27" s="19">
        <f t="shared" si="0"/>
        <v>15.8744</v>
      </c>
      <c r="R27" s="9"/>
    </row>
    <row r="28" spans="1:18" ht="94.5">
      <c r="A28" s="23" t="s">
        <v>110</v>
      </c>
      <c r="B28" s="24" t="s">
        <v>111</v>
      </c>
      <c r="C28" s="23" t="s">
        <v>61</v>
      </c>
      <c r="D28" s="25"/>
      <c r="E28" s="36" t="s">
        <v>115</v>
      </c>
      <c r="F28" s="12" t="s">
        <v>112</v>
      </c>
      <c r="G28" s="13" t="s">
        <v>113</v>
      </c>
      <c r="H28" s="23" t="s">
        <v>40</v>
      </c>
      <c r="I28" s="24" t="s">
        <v>114</v>
      </c>
      <c r="J28" s="31">
        <v>43916</v>
      </c>
      <c r="K28" s="28">
        <v>44267</v>
      </c>
      <c r="L28" s="29">
        <v>66000</v>
      </c>
      <c r="M28" s="29">
        <v>0</v>
      </c>
      <c r="N28" s="29">
        <v>0</v>
      </c>
      <c r="O28" s="29">
        <v>0</v>
      </c>
      <c r="P28" s="29">
        <v>0</v>
      </c>
      <c r="Q28" s="19">
        <f t="shared" si="0"/>
        <v>0</v>
      </c>
      <c r="R28" s="9"/>
    </row>
    <row r="29" spans="1:18" s="6" customFormat="1" ht="17.25" customHeight="1">
      <c r="A29" s="38" t="s">
        <v>7</v>
      </c>
      <c r="B29" s="38"/>
      <c r="C29" s="38"/>
      <c r="D29" s="38"/>
      <c r="E29" s="38"/>
      <c r="F29" s="38"/>
      <c r="G29" s="38"/>
      <c r="H29" s="38"/>
      <c r="I29" s="38"/>
      <c r="J29" s="38"/>
      <c r="K29" s="33"/>
      <c r="L29" s="33">
        <f>SUM(L15:L28)</f>
        <v>2016158.73</v>
      </c>
      <c r="M29" s="33">
        <f>SUM(M15:M28)</f>
        <v>16060.64</v>
      </c>
      <c r="N29" s="33">
        <f>SUM(N15:N28)</f>
        <v>117387.88</v>
      </c>
      <c r="O29" s="33">
        <f>SUM(O15:O28)</f>
        <v>390144.80999999994</v>
      </c>
      <c r="P29" s="33"/>
      <c r="Q29" s="35"/>
      <c r="R29" s="9"/>
    </row>
    <row r="30" ht="15.75">
      <c r="A30" s="3" t="s">
        <v>21</v>
      </c>
    </row>
    <row r="31" ht="15.75">
      <c r="A31" s="2" t="s">
        <v>8</v>
      </c>
    </row>
    <row r="33" spans="1:11" ht="15.75">
      <c r="A33" s="10" t="s">
        <v>109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4" spans="1:9" ht="15.75">
      <c r="A34" s="39"/>
      <c r="B34" s="39"/>
      <c r="C34" s="39"/>
      <c r="D34" s="39"/>
      <c r="E34" s="39"/>
      <c r="F34" s="39"/>
      <c r="G34" s="39"/>
      <c r="H34" s="39"/>
      <c r="I34" s="10"/>
    </row>
  </sheetData>
  <sheetProtection selectLockedCells="1" selectUnlockedCells="1"/>
  <mergeCells count="3">
    <mergeCell ref="A13:Q13"/>
    <mergeCell ref="A29:J29"/>
    <mergeCell ref="A34:H34"/>
  </mergeCells>
  <hyperlinks>
    <hyperlink ref="I16" r:id="rId1" display="javascript:submeterFormulario('/sfi_fin_gfu/PRManterEmpenho?CdGestao=00001&amp;id_contexto_sessao=8&amp;LinkExterno=S&amp;NuEmpenho=13&amp;DtAnoExercicioCTB=2020&amp;CdUnidadeGestora=191051&amp;evento=exibirDetalhamentoConsulta')"/>
  </hyperlinks>
  <printOptions horizontalCentered="1"/>
  <pageMargins left="0.15748031496062992" right="0.3937007874015748" top="0.7874015748031497" bottom="0.7874015748031497" header="0.5118110236220472" footer="0.5118110236220472"/>
  <pageSetup horizontalDpi="300" verticalDpi="300" orientation="landscape" paperSize="9" scale="44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Henrique Xavier de Santana</dc:creator>
  <cp:keywords/>
  <dc:description/>
  <cp:lastModifiedBy>chxsantana</cp:lastModifiedBy>
  <cp:lastPrinted>2020-05-21T01:17:19Z</cp:lastPrinted>
  <dcterms:created xsi:type="dcterms:W3CDTF">2019-08-14T12:15:10Z</dcterms:created>
  <dcterms:modified xsi:type="dcterms:W3CDTF">2023-09-26T11:29:31Z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