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2"/>
  </bookViews>
  <sheets>
    <sheet name="CONTRATOS Maio" sheetId="1" r:id="rId1"/>
    <sheet name="MONITORAMENTO ORÇAMENTÁRIO MAIO" sheetId="2" r:id="rId2"/>
    <sheet name="SUP DE FUN. MAIO" sheetId="3" r:id="rId3"/>
  </sheets>
  <definedNames>
    <definedName name="_xlnm.Print_Area" localSheetId="1">'MONITORAMENTO ORÇAMENTÁRIO MAIO'!#REF!</definedName>
    <definedName name="_xlnm.Print_Area" localSheetId="2">'SUP DE FUN. MAIO'!$A$1:$N$36</definedName>
  </definedNames>
  <calcPr fullCalcOnLoad="1"/>
</workbook>
</file>

<file path=xl/sharedStrings.xml><?xml version="1.0" encoding="utf-8"?>
<sst xmlns="http://schemas.openxmlformats.org/spreadsheetml/2006/main" count="275" uniqueCount="219">
  <si>
    <t>GOVERNO DO ESTADO DE SERGIPE</t>
  </si>
  <si>
    <t xml:space="preserve">UNIDADE GESTORA: </t>
  </si>
  <si>
    <t xml:space="preserve">MÊS DE REFERÊNCIA: </t>
  </si>
  <si>
    <t>OBJETO</t>
  </si>
  <si>
    <t>DATA 
INÍCIO DA VIGÊNCIA</t>
  </si>
  <si>
    <t>DATA
TÉRMINO VIGÊNCIA ATUAL</t>
  </si>
  <si>
    <t>Nº PARECER JURÍDICO</t>
  </si>
  <si>
    <t>Nº DA NOTA DE EMPENHO</t>
  </si>
  <si>
    <t>VALOR EXECUTADO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</si>
  <si>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</si>
  <si>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</si>
  <si>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</si>
  <si>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</si>
  <si>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</si>
  <si>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</si>
  <si>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</si>
  <si>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</si>
  <si>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</si>
  <si>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</si>
  <si>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</si>
  <si>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</si>
  <si>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</si>
  <si>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</si>
  <si>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</si>
  <si>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</si>
  <si>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PLANILHA DE ACOMPANHAMENTO ORÇAMENTÁRIO E FINANCEIRO</t>
  </si>
  <si>
    <t>UNIDADE GESTORA</t>
  </si>
  <si>
    <t>PROGRAMA DE GOVERNO</t>
  </si>
  <si>
    <t xml:space="preserve">Nº DA AÇÃO </t>
  </si>
  <si>
    <t>TÍTULO DA AÇÃO</t>
  </si>
  <si>
    <t>DESCRIÇÃO  DA AÇÃO</t>
  </si>
  <si>
    <t>FINALIDADE DA AÇÃO</t>
  </si>
  <si>
    <t>PRODUTO DA AÇÃO</t>
  </si>
  <si>
    <t>FUNÇÃO DA DESPESA</t>
  </si>
  <si>
    <t>DATA INÍCIO</t>
  </si>
  <si>
    <t>DATA FINAL</t>
  </si>
  <si>
    <t>UNIDADE DE MEDIDA DO PRODUTO</t>
  </si>
  <si>
    <t>VALOR FINANCEIRO</t>
  </si>
  <si>
    <t>DOTAÇÃO INICIAL</t>
  </si>
  <si>
    <t>DOTAÇÃO ATUALIZADA</t>
  </si>
  <si>
    <t>DESPESA EMPENHADA</t>
  </si>
  <si>
    <t>DESPESA LIQUIDADA</t>
  </si>
  <si>
    <t xml:space="preserve">   DESPESA     PAGA</t>
  </si>
  <si>
    <t>META LOA</t>
  </si>
  <si>
    <t>META REALIZADA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</si>
  <si>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</si>
  <si>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</si>
  <si>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</si>
  <si>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</si>
  <si>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</si>
  <si>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</si>
  <si>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</si>
  <si>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</si>
  <si>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</si>
  <si>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</si>
  <si>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</si>
  <si>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</si>
  <si>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</si>
  <si>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Pagamento de Pessoal Ativo</t>
  </si>
  <si>
    <t>Manutenção da SEDETEC</t>
  </si>
  <si>
    <t>Manutenção de Centros Vocacionais Tecnológicos-CVT's</t>
  </si>
  <si>
    <t>Estruturação de Cadeias Produtivas</t>
  </si>
  <si>
    <t>Gestão da Tecnologia da Informação - TI</t>
  </si>
  <si>
    <t>22 - Indústria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</si>
  <si>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</si>
  <si>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</si>
  <si>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</si>
  <si>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</si>
  <si>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</si>
  <si>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</si>
  <si>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</si>
  <si>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</si>
  <si>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</si>
  <si>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</si>
  <si>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Serviço de Impressão e Reprografia de Documentos</t>
  </si>
  <si>
    <t>Claudia Gardênia Alves de Lima Araújo</t>
  </si>
  <si>
    <t>Centro Mantido</t>
  </si>
  <si>
    <t>Órgão Mantido</t>
  </si>
  <si>
    <t>Folha de Pessoal Paga</t>
  </si>
  <si>
    <t xml:space="preserve">UN </t>
  </si>
  <si>
    <t>Fonte de dados:DIOF/SEDETEC</t>
  </si>
  <si>
    <t>530/2019</t>
  </si>
  <si>
    <t>28/2019 Contrato Centralizado</t>
  </si>
  <si>
    <t>122/2019</t>
  </si>
  <si>
    <t>Locadora Viva Ltda Me</t>
  </si>
  <si>
    <t>09.440.071/0001-80</t>
  </si>
  <si>
    <t>Luiz Melo e Cia Ltda</t>
  </si>
  <si>
    <t>00.299.160/0001-83</t>
  </si>
  <si>
    <t>06/2019 Contrato Centralizado</t>
  </si>
  <si>
    <t>Publicidade Legal</t>
  </si>
  <si>
    <t>00.404.419/0001-09</t>
  </si>
  <si>
    <t>114/2019</t>
  </si>
  <si>
    <t xml:space="preserve">Elaboração de Estudos de Viabilidade para Implantação do Complexo Portuário-Industrial </t>
  </si>
  <si>
    <t>Apoio à Realização de Evento</t>
  </si>
  <si>
    <t>Implantação do Centro de Tecnologias Sociais no  Município de Santa Luzia do Iyanhy</t>
  </si>
  <si>
    <t>0021</t>
  </si>
  <si>
    <t>Estudo Realizado</t>
  </si>
  <si>
    <t>Promover, apoiar e realizar eventos em geral, alinhados com a missão da SEDETEC</t>
  </si>
  <si>
    <t>Evento Realizado</t>
  </si>
  <si>
    <t>Cadeia Produtiva Fortalecida</t>
  </si>
  <si>
    <t>Centro Implantado</t>
  </si>
  <si>
    <t>0039</t>
  </si>
  <si>
    <t>Assegurar o adequado funcionamento da instituição, mediante o provimento de recursos humanos, materiais e financeiros.</t>
  </si>
  <si>
    <t>Adquirir e manter, no âmbito da SEDETEC, uma estrutura de TI como forma de auxiliar a execução das ações técnicas e administrativas sob a responsabilidade da pasta.</t>
  </si>
  <si>
    <t>Gestão Modernizada</t>
  </si>
  <si>
    <t>Manter e dotar de recursos materiais e humanos os Centros Vocacionais Tecnológicos - CVT, com a finalidade de promover impactos econômicos e sociais positivos nas regiões do Estado onde estão implantados.</t>
  </si>
  <si>
    <t>47/2019 Contrato Centralizado</t>
  </si>
  <si>
    <t>240/2019</t>
  </si>
  <si>
    <t>UNIDADE GESTORA:  191501 / SEDETEC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</si>
  <si>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</si>
  <si>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</si>
  <si>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</si>
  <si>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</si>
  <si>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</si>
  <si>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</si>
  <si>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</si>
  <si>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</si>
  <si>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</si>
  <si>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UNIDADE GESTORA: SEDETEC</t>
  </si>
  <si>
    <t>02/2020 Contrato Centralizado</t>
  </si>
  <si>
    <t>236/2019</t>
  </si>
  <si>
    <t>Tim S.A.</t>
  </si>
  <si>
    <t>02.421.421/0001-11</t>
  </si>
  <si>
    <t>Contratação de serviços de Telefonia Móvel</t>
  </si>
  <si>
    <t xml:space="preserve">Alessandra Rocha Britto                                                             Jane Silva Amaral </t>
  </si>
  <si>
    <t>2020NE000012 2021NE000051 2021NE000043</t>
  </si>
  <si>
    <t>2021NE000019</t>
  </si>
  <si>
    <t>13/2019     Contrato Centralizado</t>
  </si>
  <si>
    <t>COMPANHIA DE SANEAMENTO DE SERGIPE</t>
  </si>
  <si>
    <t>11/2020    Contrato Centralizado</t>
  </si>
  <si>
    <t>Inexigibilidade</t>
  </si>
  <si>
    <t>13.018.171/0001-90</t>
  </si>
  <si>
    <t>13.255.658/0001-96</t>
  </si>
  <si>
    <t>SULGIPE COMPANHIA SUL SERGIPANA DE ELETRICIDADE</t>
  </si>
  <si>
    <t>017/2020</t>
  </si>
  <si>
    <t xml:space="preserve">Contratação centralizada de empresa para fornecimento de energia elétrica. </t>
  </si>
  <si>
    <t>011/2020</t>
  </si>
  <si>
    <t>01/012023</t>
  </si>
  <si>
    <t>19 - Ciência e Tecnologia</t>
  </si>
  <si>
    <t>19 - Ciência e TEcnologia</t>
  </si>
  <si>
    <t>Viabilizar a implantação e operação de um complexo portuário-industrial, no entorno do Terminal Marítimo Inácio Barbosa - TMIB, possibilitando a oferta de uma extensa área para instalação de indústrias, armazéns e centros de distribuição.</t>
  </si>
  <si>
    <t>Apoiar com ações de natureza gerencial e tecnológica unidades instaladas em arranjos produtivos locais, com prioridade a iniciativas que integram a cadeia de petróleo e gás</t>
  </si>
  <si>
    <t xml:space="preserve">Promover o desenvolvimento do território sul sergipano baseado na integração entre arte, ciência e tecnologia. A proposta é que o centro gere inovações tecnológicas voltadas à promoção do desenvolvimento sócio-econômico, nas áreas de educação, economia criativa e saúde. </t>
  </si>
  <si>
    <t>Assegurar o pagamento da Folha de Pessoal Ativo da SEDETEC e o recolhimento de encargos e compromissos sociais em atendimento à legislação vigente.</t>
  </si>
  <si>
    <t>2023RS000004</t>
  </si>
  <si>
    <t>2023RS000003</t>
  </si>
  <si>
    <t>JANE SILVA AMARAL</t>
  </si>
  <si>
    <t>275.237.485-20</t>
  </si>
  <si>
    <t>KÁTIA REGINA SANTOS DE MORAIS</t>
  </si>
  <si>
    <t>025.273.455-65</t>
  </si>
  <si>
    <t>NE000039</t>
  </si>
  <si>
    <t>NE000038</t>
  </si>
  <si>
    <t>01/05/2023</t>
  </si>
  <si>
    <t>31/05/2023</t>
  </si>
  <si>
    <t>3.3.90.30</t>
  </si>
  <si>
    <t>3.3.90.39</t>
  </si>
  <si>
    <t>NE000042</t>
  </si>
  <si>
    <t>NE000043</t>
  </si>
  <si>
    <t>08/05/2023</t>
  </si>
  <si>
    <t>07/06/2023</t>
  </si>
  <si>
    <t>278/2019</t>
  </si>
  <si>
    <t>258/2019</t>
  </si>
  <si>
    <t>2019NE000256 2020NE000010 2021NE000010 2021NE000041 2022NE000011                  2023NE000017</t>
  </si>
  <si>
    <t>68/2018</t>
  </si>
  <si>
    <t xml:space="preserve">2019NE000350 2020NE000017 2021NE000077 2021NE000078 2021NE000015  2022NE000019                      </t>
  </si>
  <si>
    <t>6376/2019</t>
  </si>
  <si>
    <t>6205/2019</t>
  </si>
  <si>
    <t>1121/2020</t>
  </si>
  <si>
    <t>3449/2020</t>
  </si>
  <si>
    <t>2023 - Consolidado</t>
  </si>
  <si>
    <t>004/2020</t>
  </si>
  <si>
    <t>023/2020</t>
  </si>
  <si>
    <t>095/2020</t>
  </si>
  <si>
    <t>1932/2020</t>
  </si>
  <si>
    <t xml:space="preserve">ORDEPSEG S. VIGILANCIA </t>
  </si>
  <si>
    <t>34.849.652/0001-17</t>
  </si>
  <si>
    <t xml:space="preserve">SERVIÇO DE VIGILANCIA PATRIMONIAL </t>
  </si>
  <si>
    <t xml:space="preserve">BRUNO  JOSE VIEIRA DANTAS </t>
  </si>
  <si>
    <t>2023NE000081</t>
  </si>
  <si>
    <t>2023RS000005</t>
  </si>
  <si>
    <t>NE000110</t>
  </si>
  <si>
    <t>NE000111</t>
  </si>
  <si>
    <t>10/08/2023</t>
  </si>
  <si>
    <t>09/09/2023</t>
  </si>
  <si>
    <t>NE000124</t>
  </si>
  <si>
    <t>NE000125</t>
  </si>
  <si>
    <t>2023RS000006</t>
  </si>
  <si>
    <t>22/08/2023</t>
  </si>
  <si>
    <t>21/09/2023</t>
  </si>
  <si>
    <t>EM COMPROVAÇÃO</t>
  </si>
  <si>
    <t>MÊS DE REFERÊNCIA: Més de Maio 2023</t>
  </si>
  <si>
    <t>2022NE00009</t>
  </si>
  <si>
    <t>2021NE00009</t>
  </si>
  <si>
    <t>2020NE00009</t>
  </si>
  <si>
    <t>2019NE00336</t>
  </si>
  <si>
    <t xml:space="preserve">      2023NE00015                                     </t>
  </si>
  <si>
    <t>2019NE000297 2020NE000011 2021NE000042 2021NE000048 2021NE000011 2022NE000012                                               2023NE000018 2023NE000114</t>
  </si>
  <si>
    <t>2019NE000275  2020NE000015 2021NE000013 2022NE000014                            2023NE000019</t>
  </si>
  <si>
    <t>Alessandra Rocha Britto                       Jane Silva Amaral</t>
  </si>
  <si>
    <t xml:space="preserve">Conceito Comunicação Integrada </t>
  </si>
  <si>
    <t xml:space="preserve">Fornecimento de Água e da prestação de serviços de esgoto. </t>
  </si>
  <si>
    <t>2022NE000119</t>
  </si>
  <si>
    <t>2020NE000120</t>
  </si>
  <si>
    <t>Fornecimento de Passagem - Aerea, Nacional e Internacional, com taxa de Embarque.</t>
  </si>
  <si>
    <t>2023NE000030 2023NE000031 2023NE000078</t>
  </si>
  <si>
    <t xml:space="preserve">     2023NE000032             </t>
  </si>
  <si>
    <t>2022NE000032</t>
  </si>
  <si>
    <t>2021NE000012</t>
  </si>
  <si>
    <t>2022NE000017</t>
  </si>
  <si>
    <t>2020NE000108</t>
  </si>
  <si>
    <t>2022NE000016</t>
  </si>
  <si>
    <t>ENERGISA SERGIPE DISTRIBUIDORA DE ENERGIA S.A</t>
  </si>
  <si>
    <t>13.017.462/0001-63</t>
  </si>
  <si>
    <t>2022NE0000080</t>
  </si>
  <si>
    <t>30/2020</t>
  </si>
  <si>
    <t>008/2020</t>
  </si>
  <si>
    <t>01/032023</t>
  </si>
  <si>
    <t>5710/2020</t>
  </si>
  <si>
    <t>MÉS DE REFERENCIA MAIO 2023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</si>
</sst>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[$-416]dddd\,\ d&quot; de &quot;mmmm&quot; de &quot;yyyy"/>
    <numFmt numFmtId="171" formatCode="00000"/>
    <numFmt numFmtId="172" formatCode="[$-416]mmm\-yy;@"/>
  </numFmts>
  <fonts count="72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2"/>
      <name val="Times New Roman"/>
      <family val="1"/>
    </font>
    <font>
      <sz val="8"/>
      <name val="Calibri"/>
      <family val="2"/>
    </font>
    <font>
      <b/>
      <sz val="8"/>
      <name val="Calibri"/>
      <family val="2"/>
    </font>
    <font>
      <sz val="18"/>
      <name val="Calibri"/>
      <family val="2"/>
    </font>
    <font>
      <sz val="18"/>
      <name val="Arial"/>
      <family val="2"/>
    </font>
    <font>
      <b/>
      <sz val="1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Verdana"/>
      <family val="2"/>
    </font>
    <font>
      <sz val="11"/>
      <color indexed="63"/>
      <name val="Trebuchet MS"/>
      <family val="2"/>
    </font>
    <font>
      <sz val="16"/>
      <color indexed="8"/>
      <name val="Verdana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Arial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8"/>
      <color rgb="FF000000"/>
      <name val="Verdana"/>
      <family val="2"/>
    </font>
    <font>
      <sz val="11"/>
      <color rgb="FF474747"/>
      <name val="Trebuchet MS"/>
      <family val="2"/>
    </font>
    <font>
      <sz val="16"/>
      <color rgb="FF000000"/>
      <name val="Verdana"/>
      <family val="2"/>
    </font>
    <font>
      <sz val="16"/>
      <color theme="1" tint="0.04998999834060669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6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63" fillId="0" borderId="0" xfId="0" applyFont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4" fontId="7" fillId="36" borderId="13" xfId="0" applyNumberFormat="1" applyFont="1" applyFill="1" applyBorder="1" applyAlignment="1">
      <alignment horizontal="right" vertical="center"/>
    </xf>
    <xf numFmtId="0" fontId="7" fillId="36" borderId="14" xfId="0" applyFont="1" applyFill="1" applyBorder="1" applyAlignment="1">
      <alignment vertical="center"/>
    </xf>
    <xf numFmtId="49" fontId="7" fillId="36" borderId="14" xfId="0" applyNumberFormat="1" applyFont="1" applyFill="1" applyBorder="1" applyAlignment="1">
      <alignment horizontal="center" vertical="center" wrapText="1"/>
    </xf>
    <xf numFmtId="14" fontId="7" fillId="36" borderId="15" xfId="0" applyNumberFormat="1" applyFont="1" applyFill="1" applyBorder="1" applyAlignment="1">
      <alignment horizontal="center" vertical="center"/>
    </xf>
    <xf numFmtId="4" fontId="7" fillId="36" borderId="15" xfId="0" applyNumberFormat="1" applyFont="1" applyFill="1" applyBorder="1" applyAlignment="1">
      <alignment horizontal="right" vertical="center"/>
    </xf>
    <xf numFmtId="4" fontId="7" fillId="36" borderId="16" xfId="0" applyNumberFormat="1" applyFont="1" applyFill="1" applyBorder="1" applyAlignment="1">
      <alignment horizontal="right" vertical="center"/>
    </xf>
    <xf numFmtId="14" fontId="7" fillId="36" borderId="10" xfId="0" applyNumberFormat="1" applyFont="1" applyFill="1" applyBorder="1" applyAlignment="1">
      <alignment horizontal="center" vertical="center"/>
    </xf>
    <xf numFmtId="4" fontId="7" fillId="36" borderId="10" xfId="0" applyNumberFormat="1" applyFont="1" applyFill="1" applyBorder="1" applyAlignment="1">
      <alignment horizontal="right" vertical="center"/>
    </xf>
    <xf numFmtId="4" fontId="7" fillId="36" borderId="17" xfId="0" applyNumberFormat="1" applyFont="1" applyFill="1" applyBorder="1" applyAlignment="1">
      <alignment horizontal="right" vertical="center"/>
    </xf>
    <xf numFmtId="4" fontId="7" fillId="36" borderId="18" xfId="0" applyNumberFormat="1" applyFont="1" applyFill="1" applyBorder="1" applyAlignment="1">
      <alignment horizontal="right" vertical="center"/>
    </xf>
    <xf numFmtId="4" fontId="7" fillId="36" borderId="19" xfId="0" applyNumberFormat="1" applyFont="1" applyFill="1" applyBorder="1" applyAlignment="1">
      <alignment horizontal="right" vertical="center"/>
    </xf>
    <xf numFmtId="14" fontId="7" fillId="35" borderId="15" xfId="0" applyNumberFormat="1" applyFont="1" applyFill="1" applyBorder="1" applyAlignment="1">
      <alignment horizontal="center" vertical="center"/>
    </xf>
    <xf numFmtId="4" fontId="7" fillId="35" borderId="15" xfId="0" applyNumberFormat="1" applyFont="1" applyFill="1" applyBorder="1" applyAlignment="1">
      <alignment horizontal="right" vertical="center"/>
    </xf>
    <xf numFmtId="4" fontId="7" fillId="35" borderId="16" xfId="0" applyNumberFormat="1" applyFont="1" applyFill="1" applyBorder="1" applyAlignment="1">
      <alignment horizontal="right" vertical="center"/>
    </xf>
    <xf numFmtId="14" fontId="7" fillId="35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right" vertical="center"/>
    </xf>
    <xf numFmtId="14" fontId="7" fillId="35" borderId="20" xfId="0" applyNumberFormat="1" applyFont="1" applyFill="1" applyBorder="1" applyAlignment="1">
      <alignment horizontal="center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7" fillId="35" borderId="18" xfId="0" applyNumberFormat="1" applyFont="1" applyFill="1" applyBorder="1" applyAlignment="1">
      <alignment horizontal="right" vertical="center"/>
    </xf>
    <xf numFmtId="14" fontId="7" fillId="35" borderId="19" xfId="0" applyNumberFormat="1" applyFont="1" applyFill="1" applyBorder="1" applyAlignment="1">
      <alignment horizontal="center" vertical="center"/>
    </xf>
    <xf numFmtId="4" fontId="7" fillId="35" borderId="19" xfId="0" applyNumberFormat="1" applyFont="1" applyFill="1" applyBorder="1" applyAlignment="1">
      <alignment horizontal="right" vertical="center"/>
    </xf>
    <xf numFmtId="4" fontId="7" fillId="35" borderId="17" xfId="0" applyNumberFormat="1" applyFont="1" applyFill="1" applyBorder="1" applyAlignment="1">
      <alignment horizontal="right" vertical="center"/>
    </xf>
    <xf numFmtId="4" fontId="7" fillId="35" borderId="10" xfId="0" applyNumberFormat="1" applyFont="1" applyFill="1" applyBorder="1" applyAlignment="1">
      <alignment vertical="center"/>
    </xf>
    <xf numFmtId="4" fontId="7" fillId="36" borderId="21" xfId="0" applyNumberFormat="1" applyFont="1" applyFill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4" fontId="7" fillId="35" borderId="12" xfId="0" applyNumberFormat="1" applyFont="1" applyFill="1" applyBorder="1" applyAlignment="1">
      <alignment vertical="center"/>
    </xf>
    <xf numFmtId="14" fontId="7" fillId="35" borderId="12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37" borderId="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66" fillId="0" borderId="22" xfId="0" applyFont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0" fontId="7" fillId="0" borderId="25" xfId="0" applyFont="1" applyBorder="1" applyAlignment="1">
      <alignment/>
    </xf>
    <xf numFmtId="0" fontId="7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horizontal="left" vertical="center"/>
    </xf>
    <xf numFmtId="1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49" fontId="11" fillId="38" borderId="10" xfId="0" applyNumberFormat="1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left" vertical="center" wrapText="1"/>
    </xf>
    <xf numFmtId="0" fontId="11" fillId="38" borderId="10" xfId="0" applyFont="1" applyFill="1" applyBorder="1" applyAlignment="1">
      <alignment/>
    </xf>
    <xf numFmtId="0" fontId="11" fillId="38" borderId="10" xfId="0" applyFont="1" applyFill="1" applyBorder="1" applyAlignment="1">
      <alignment wrapText="1"/>
    </xf>
    <xf numFmtId="14" fontId="11" fillId="39" borderId="10" xfId="0" applyNumberFormat="1" applyFont="1" applyFill="1" applyBorder="1" applyAlignment="1">
      <alignment horizontal="center" vertical="center"/>
    </xf>
    <xf numFmtId="4" fontId="11" fillId="38" borderId="10" xfId="0" applyNumberFormat="1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11" fillId="38" borderId="10" xfId="0" applyFont="1" applyFill="1" applyBorder="1" applyAlignment="1">
      <alignment horizontal="left" vertical="center"/>
    </xf>
    <xf numFmtId="0" fontId="67" fillId="0" borderId="0" xfId="0" applyFont="1" applyAlignment="1">
      <alignment vertical="center" wrapText="1"/>
    </xf>
    <xf numFmtId="0" fontId="11" fillId="38" borderId="10" xfId="0" applyFont="1" applyFill="1" applyBorder="1" applyAlignment="1">
      <alignment vertical="center" wrapText="1"/>
    </xf>
    <xf numFmtId="4" fontId="11" fillId="38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 wrapText="1"/>
    </xf>
    <xf numFmtId="4" fontId="7" fillId="35" borderId="27" xfId="0" applyNumberFormat="1" applyFont="1" applyFill="1" applyBorder="1" applyAlignment="1">
      <alignment horizontal="right" vertical="center"/>
    </xf>
    <xf numFmtId="49" fontId="7" fillId="36" borderId="19" xfId="0" applyNumberFormat="1" applyFont="1" applyFill="1" applyBorder="1" applyAlignment="1">
      <alignment horizontal="center" vertical="center"/>
    </xf>
    <xf numFmtId="4" fontId="7" fillId="36" borderId="28" xfId="0" applyNumberFormat="1" applyFont="1" applyFill="1" applyBorder="1" applyAlignment="1">
      <alignment horizontal="right" vertical="center"/>
    </xf>
    <xf numFmtId="14" fontId="7" fillId="35" borderId="11" xfId="0" applyNumberFormat="1" applyFont="1" applyFill="1" applyBorder="1" applyAlignment="1">
      <alignment horizontal="center" vertical="center"/>
    </xf>
    <xf numFmtId="14" fontId="7" fillId="35" borderId="27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14" fontId="7" fillId="36" borderId="11" xfId="0" applyNumberFormat="1" applyFont="1" applyFill="1" applyBorder="1" applyAlignment="1">
      <alignment horizontal="center" vertical="center"/>
    </xf>
    <xf numFmtId="4" fontId="7" fillId="36" borderId="11" xfId="0" applyNumberFormat="1" applyFont="1" applyFill="1" applyBorder="1" applyAlignment="1">
      <alignment horizontal="right" vertical="center"/>
    </xf>
    <xf numFmtId="49" fontId="7" fillId="36" borderId="10" xfId="0" applyNumberFormat="1" applyFont="1" applyFill="1" applyBorder="1" applyAlignment="1">
      <alignment horizontal="center" vertical="center"/>
    </xf>
    <xf numFmtId="4" fontId="7" fillId="35" borderId="19" xfId="0" applyNumberFormat="1" applyFont="1" applyFill="1" applyBorder="1" applyAlignment="1">
      <alignment vertical="center"/>
    </xf>
    <xf numFmtId="4" fontId="7" fillId="35" borderId="22" xfId="0" applyNumberFormat="1" applyFont="1" applyFill="1" applyBorder="1" applyAlignment="1">
      <alignment vertical="center"/>
    </xf>
    <xf numFmtId="49" fontId="7" fillId="36" borderId="11" xfId="0" applyNumberFormat="1" applyFont="1" applyFill="1" applyBorder="1" applyAlignment="1">
      <alignment vertical="center"/>
    </xf>
    <xf numFmtId="4" fontId="7" fillId="35" borderId="11" xfId="0" applyNumberFormat="1" applyFont="1" applyFill="1" applyBorder="1" applyAlignment="1">
      <alignment vertical="center"/>
    </xf>
    <xf numFmtId="4" fontId="7" fillId="35" borderId="28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7" fillId="35" borderId="15" xfId="0" applyFont="1" applyFill="1" applyBorder="1" applyAlignment="1">
      <alignment horizontal="center" vertical="top"/>
    </xf>
    <xf numFmtId="0" fontId="8" fillId="0" borderId="19" xfId="0" applyFont="1" applyBorder="1" applyAlignment="1">
      <alignment vertical="center" wrapText="1"/>
    </xf>
    <xf numFmtId="0" fontId="7" fillId="35" borderId="15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vertical="top"/>
    </xf>
    <xf numFmtId="14" fontId="7" fillId="35" borderId="0" xfId="0" applyNumberFormat="1" applyFont="1" applyFill="1" applyBorder="1" applyAlignment="1">
      <alignment vertical="center"/>
    </xf>
    <xf numFmtId="14" fontId="7" fillId="35" borderId="0" xfId="0" applyNumberFormat="1" applyFont="1" applyFill="1" applyBorder="1" applyAlignment="1">
      <alignment horizontal="center" vertical="center"/>
    </xf>
    <xf numFmtId="4" fontId="7" fillId="35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17" fontId="7" fillId="35" borderId="19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wrapText="1"/>
    </xf>
    <xf numFmtId="0" fontId="7" fillId="35" borderId="29" xfId="0" applyFont="1" applyFill="1" applyBorder="1" applyAlignment="1">
      <alignment horizontal="center" vertical="center"/>
    </xf>
    <xf numFmtId="14" fontId="7" fillId="35" borderId="30" xfId="0" applyNumberFormat="1" applyFont="1" applyFill="1" applyBorder="1" applyAlignment="1">
      <alignment vertical="center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/>
    </xf>
    <xf numFmtId="4" fontId="7" fillId="35" borderId="27" xfId="0" applyNumberFormat="1" applyFont="1" applyFill="1" applyBorder="1" applyAlignment="1">
      <alignment horizontal="right" vertical="center"/>
    </xf>
    <xf numFmtId="14" fontId="7" fillId="35" borderId="27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4" fontId="7" fillId="36" borderId="31" xfId="0" applyNumberFormat="1" applyFont="1" applyFill="1" applyBorder="1" applyAlignment="1">
      <alignment horizontal="right" vertical="center"/>
    </xf>
    <xf numFmtId="0" fontId="7" fillId="35" borderId="3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66" fillId="0" borderId="12" xfId="0" applyFont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 wrapText="1"/>
    </xf>
    <xf numFmtId="0" fontId="69" fillId="35" borderId="27" xfId="0" applyFont="1" applyFill="1" applyBorder="1" applyAlignment="1">
      <alignment horizontal="center" vertical="center" wrapText="1"/>
    </xf>
    <xf numFmtId="14" fontId="7" fillId="35" borderId="27" xfId="0" applyNumberFormat="1" applyFont="1" applyFill="1" applyBorder="1" applyAlignment="1">
      <alignment vertical="center"/>
    </xf>
    <xf numFmtId="49" fontId="7" fillId="35" borderId="32" xfId="0" applyNumberFormat="1" applyFont="1" applyFill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4" fontId="7" fillId="35" borderId="14" xfId="0" applyNumberFormat="1" applyFont="1" applyFill="1" applyBorder="1" applyAlignment="1">
      <alignment horizontal="right" vertical="center"/>
    </xf>
    <xf numFmtId="4" fontId="7" fillId="35" borderId="27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35" borderId="34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14" fontId="7" fillId="35" borderId="14" xfId="0" applyNumberFormat="1" applyFont="1" applyFill="1" applyBorder="1" applyAlignment="1">
      <alignment horizontal="center" vertical="center"/>
    </xf>
    <xf numFmtId="14" fontId="7" fillId="35" borderId="27" xfId="0" applyNumberFormat="1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14" fontId="7" fillId="36" borderId="10" xfId="0" applyNumberFormat="1" applyFont="1" applyFill="1" applyBorder="1" applyAlignment="1">
      <alignment horizontal="center" vertical="center"/>
    </xf>
    <xf numFmtId="14" fontId="7" fillId="36" borderId="11" xfId="0" applyNumberFormat="1" applyFont="1" applyFill="1" applyBorder="1" applyAlignment="1">
      <alignment horizontal="center" vertical="center"/>
    </xf>
    <xf numFmtId="4" fontId="7" fillId="36" borderId="11" xfId="0" applyNumberFormat="1" applyFont="1" applyFill="1" applyBorder="1" applyAlignment="1">
      <alignment horizontal="right" vertical="center"/>
    </xf>
    <xf numFmtId="4" fontId="7" fillId="36" borderId="27" xfId="0" applyNumberFormat="1" applyFont="1" applyFill="1" applyBorder="1" applyAlignment="1">
      <alignment horizontal="right" vertical="center"/>
    </xf>
    <xf numFmtId="0" fontId="63" fillId="0" borderId="0" xfId="0" applyFont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7" fillId="36" borderId="14" xfId="0" applyFont="1" applyFill="1" applyBorder="1" applyAlignment="1">
      <alignment horizontal="left" vertical="center"/>
    </xf>
    <xf numFmtId="0" fontId="7" fillId="36" borderId="19" xfId="0" applyFont="1" applyFill="1" applyBorder="1" applyAlignment="1">
      <alignment horizontal="left" vertical="center"/>
    </xf>
    <xf numFmtId="0" fontId="7" fillId="36" borderId="27" xfId="0" applyFont="1" applyFill="1" applyBorder="1" applyAlignment="1">
      <alignment horizontal="left" vertical="center"/>
    </xf>
    <xf numFmtId="0" fontId="7" fillId="36" borderId="40" xfId="0" applyFont="1" applyFill="1" applyBorder="1" applyAlignment="1">
      <alignment horizontal="center" vertical="center" wrapText="1"/>
    </xf>
    <xf numFmtId="49" fontId="7" fillId="36" borderId="14" xfId="0" applyNumberFormat="1" applyFont="1" applyFill="1" applyBorder="1" applyAlignment="1">
      <alignment horizontal="center" vertical="center"/>
    </xf>
    <xf numFmtId="49" fontId="7" fillId="36" borderId="19" xfId="0" applyNumberFormat="1" applyFont="1" applyFill="1" applyBorder="1" applyAlignment="1">
      <alignment horizontal="center" vertical="center"/>
    </xf>
    <xf numFmtId="49" fontId="7" fillId="36" borderId="14" xfId="0" applyNumberFormat="1" applyFont="1" applyFill="1" applyBorder="1" applyAlignment="1">
      <alignment horizontal="left" vertical="center" wrapText="1"/>
    </xf>
    <xf numFmtId="49" fontId="7" fillId="36" borderId="19" xfId="0" applyNumberFormat="1" applyFont="1" applyFill="1" applyBorder="1" applyAlignment="1">
      <alignment horizontal="left" vertical="center" wrapText="1"/>
    </xf>
    <xf numFmtId="4" fontId="7" fillId="36" borderId="21" xfId="0" applyNumberFormat="1" applyFont="1" applyFill="1" applyBorder="1" applyAlignment="1">
      <alignment horizontal="right" vertical="center"/>
    </xf>
    <xf numFmtId="4" fontId="7" fillId="36" borderId="31" xfId="0" applyNumberFormat="1" applyFont="1" applyFill="1" applyBorder="1" applyAlignment="1">
      <alignment horizontal="right" vertical="center"/>
    </xf>
    <xf numFmtId="0" fontId="65" fillId="33" borderId="10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4" fontId="63" fillId="0" borderId="0" xfId="0" applyNumberFormat="1" applyFont="1" applyBorder="1" applyAlignment="1">
      <alignment horizontal="center" vertical="center"/>
    </xf>
    <xf numFmtId="49" fontId="7" fillId="36" borderId="41" xfId="0" applyNumberFormat="1" applyFont="1" applyFill="1" applyBorder="1" applyAlignment="1">
      <alignment horizontal="center" vertical="center" wrapText="1"/>
    </xf>
    <xf numFmtId="49" fontId="7" fillId="36" borderId="33" xfId="0" applyNumberFormat="1" applyFont="1" applyFill="1" applyBorder="1" applyAlignment="1">
      <alignment horizontal="center" vertical="center" wrapText="1"/>
    </xf>
    <xf numFmtId="49" fontId="7" fillId="36" borderId="35" xfId="0" applyNumberFormat="1" applyFont="1" applyFill="1" applyBorder="1" applyAlignment="1">
      <alignment horizontal="center" vertical="center"/>
    </xf>
    <xf numFmtId="49" fontId="7" fillId="36" borderId="34" xfId="0" applyNumberFormat="1" applyFont="1" applyFill="1" applyBorder="1" applyAlignment="1">
      <alignment horizontal="center" vertical="center"/>
    </xf>
    <xf numFmtId="49" fontId="7" fillId="36" borderId="37" xfId="0" applyNumberFormat="1" applyFont="1" applyFill="1" applyBorder="1" applyAlignment="1">
      <alignment horizontal="center" vertical="center" wrapText="1"/>
    </xf>
    <xf numFmtId="49" fontId="7" fillId="36" borderId="38" xfId="0" applyNumberFormat="1" applyFont="1" applyFill="1" applyBorder="1" applyAlignment="1">
      <alignment horizontal="center" vertical="center" wrapText="1"/>
    </xf>
    <xf numFmtId="49" fontId="7" fillId="36" borderId="42" xfId="0" applyNumberFormat="1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horizontal="left" vertical="center"/>
    </xf>
    <xf numFmtId="0" fontId="7" fillId="36" borderId="20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center"/>
    </xf>
    <xf numFmtId="0" fontId="70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6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" fontId="5" fillId="0" borderId="11" xfId="0" applyNumberFormat="1" applyFont="1" applyFill="1" applyBorder="1" applyAlignment="1">
      <alignment horizontal="right" vertical="center" wrapText="1"/>
    </xf>
    <xf numFmtId="4" fontId="5" fillId="0" borderId="22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22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0</xdr:rowOff>
    </xdr:from>
    <xdr:to>
      <xdr:col>2</xdr:col>
      <xdr:colOff>638175</xdr:colOff>
      <xdr:row>4</xdr:row>
      <xdr:rowOff>114300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190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zoomScale="50" zoomScaleNormal="50" zoomScalePageLayoutView="0" workbookViewId="0" topLeftCell="A1">
      <selection activeCell="C28" sqref="C28:C30"/>
    </sheetView>
  </sheetViews>
  <sheetFormatPr defaultColWidth="9.140625" defaultRowHeight="12.75"/>
  <cols>
    <col min="1" max="1" width="21.57421875" style="0" customWidth="1"/>
    <col min="2" max="2" width="17.00390625" style="0" bestFit="1" customWidth="1"/>
    <col min="3" max="3" width="25.421875" style="0" customWidth="1"/>
    <col min="4" max="4" width="20.7109375" style="0" customWidth="1"/>
    <col min="5" max="5" width="56.421875" style="0" customWidth="1"/>
    <col min="6" max="6" width="36.140625" style="0" customWidth="1"/>
    <col min="7" max="7" width="34.8515625" style="0" bestFit="1" customWidth="1"/>
    <col min="8" max="8" width="33.8515625" style="0" customWidth="1"/>
    <col min="9" max="9" width="32.28125" style="0" customWidth="1"/>
    <col min="10" max="10" width="23.421875" style="0" customWidth="1"/>
    <col min="11" max="11" width="23.00390625" style="0" customWidth="1"/>
    <col min="12" max="12" width="29.8515625" style="0" customWidth="1"/>
    <col min="13" max="13" width="26.421875" style="0" customWidth="1"/>
    <col min="14" max="14" width="24.7109375" style="0" customWidth="1"/>
    <col min="15" max="15" width="31.7109375" style="0" customWidth="1"/>
    <col min="16" max="16" width="26.28125" style="0" customWidth="1"/>
    <col min="17" max="17" width="37.7109375" style="0" bestFit="1" customWidth="1"/>
    <col min="18" max="18" width="24.00390625" style="0" bestFit="1" customWidth="1"/>
    <col min="19" max="19" width="9.7109375" style="0" bestFit="1" customWidth="1"/>
    <col min="20" max="20" width="11.140625" style="0" bestFit="1" customWidth="1"/>
  </cols>
  <sheetData>
    <row r="1" spans="1:17" ht="15.75">
      <c r="A1" s="3"/>
      <c r="B1" s="3"/>
      <c r="C1" s="3"/>
      <c r="D1" s="3"/>
      <c r="E1" s="3"/>
      <c r="F1" s="5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>
      <c r="A2" s="3"/>
      <c r="B2" s="3"/>
      <c r="C2" s="3"/>
      <c r="D2" s="3"/>
      <c r="E2" s="3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3"/>
      <c r="B4" s="3"/>
      <c r="C4" s="3"/>
      <c r="D4" s="3"/>
      <c r="E4" s="3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3"/>
      <c r="B5" s="3"/>
      <c r="C5" s="3"/>
      <c r="D5" s="3"/>
      <c r="E5" s="3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3.25">
      <c r="A6" s="64"/>
      <c r="B6" s="64"/>
      <c r="C6" s="64"/>
      <c r="D6" s="64"/>
      <c r="E6" s="64"/>
      <c r="F6" s="65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ht="23.25">
      <c r="A7" s="80" t="s">
        <v>0</v>
      </c>
      <c r="B7" s="64"/>
      <c r="C7" s="64"/>
      <c r="D7" s="64"/>
      <c r="E7" s="64"/>
      <c r="F7" s="65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ht="23.25">
      <c r="A8" s="80"/>
      <c r="B8" s="64"/>
      <c r="C8" s="64"/>
      <c r="D8" s="64"/>
      <c r="E8" s="64"/>
      <c r="F8" s="65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ht="23.25">
      <c r="A9" s="80" t="s">
        <v>108</v>
      </c>
      <c r="B9" s="64"/>
      <c r="C9" s="64"/>
      <c r="D9" s="64"/>
      <c r="E9" s="64"/>
      <c r="F9" s="65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23.25">
      <c r="A10" s="82" t="s">
        <v>218</v>
      </c>
      <c r="C10" s="80"/>
      <c r="D10" s="81"/>
      <c r="E10" s="64"/>
      <c r="F10" s="65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ht="23.25">
      <c r="A11" s="64"/>
      <c r="B11" s="64"/>
      <c r="C11" s="64"/>
      <c r="D11" s="64"/>
      <c r="E11" s="64"/>
      <c r="F11" s="65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 ht="23.25">
      <c r="A12" s="219" t="s">
        <v>12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</row>
    <row r="13" spans="1:17" ht="93.75" thickBot="1">
      <c r="A13" s="30" t="s">
        <v>13</v>
      </c>
      <c r="B13" s="30" t="s">
        <v>14</v>
      </c>
      <c r="C13" s="31" t="s">
        <v>15</v>
      </c>
      <c r="D13" s="31" t="s">
        <v>6</v>
      </c>
      <c r="E13" s="31" t="s">
        <v>16</v>
      </c>
      <c r="F13" s="31" t="s">
        <v>17</v>
      </c>
      <c r="G13" s="31" t="s">
        <v>3</v>
      </c>
      <c r="H13" s="31" t="s">
        <v>18</v>
      </c>
      <c r="I13" s="31" t="s">
        <v>7</v>
      </c>
      <c r="J13" s="31" t="s">
        <v>4</v>
      </c>
      <c r="K13" s="31" t="s">
        <v>5</v>
      </c>
      <c r="L13" s="31" t="s">
        <v>19</v>
      </c>
      <c r="M13" s="31" t="s">
        <v>20</v>
      </c>
      <c r="N13" s="31" t="s">
        <v>21</v>
      </c>
      <c r="O13" s="31" t="s">
        <v>22</v>
      </c>
      <c r="P13" s="31" t="s">
        <v>23</v>
      </c>
      <c r="Q13" s="31" t="s">
        <v>9</v>
      </c>
    </row>
    <row r="14" spans="1:18" ht="23.25">
      <c r="A14" s="225" t="s">
        <v>110</v>
      </c>
      <c r="B14" s="227" t="s">
        <v>81</v>
      </c>
      <c r="C14" s="174" t="s">
        <v>69</v>
      </c>
      <c r="D14" s="34"/>
      <c r="E14" s="215" t="s">
        <v>64</v>
      </c>
      <c r="F14" s="213" t="s">
        <v>109</v>
      </c>
      <c r="G14" s="174" t="s">
        <v>72</v>
      </c>
      <c r="H14" s="174" t="s">
        <v>124</v>
      </c>
      <c r="I14" s="35" t="s">
        <v>194</v>
      </c>
      <c r="J14" s="36">
        <v>43711</v>
      </c>
      <c r="K14" s="36">
        <v>44076</v>
      </c>
      <c r="L14" s="37">
        <v>175200</v>
      </c>
      <c r="M14" s="37">
        <v>0</v>
      </c>
      <c r="N14" s="37">
        <v>0</v>
      </c>
      <c r="O14" s="37">
        <v>144540</v>
      </c>
      <c r="P14" s="37">
        <v>144540</v>
      </c>
      <c r="Q14" s="38">
        <f aca="true" t="shared" si="0" ref="Q14:Q30">(O14*100)/(L14+M14+N14)</f>
        <v>82.5</v>
      </c>
      <c r="R14" s="189"/>
    </row>
    <row r="15" spans="1:18" ht="23.25">
      <c r="A15" s="226"/>
      <c r="B15" s="228"/>
      <c r="C15" s="175"/>
      <c r="D15" s="166" t="s">
        <v>160</v>
      </c>
      <c r="E15" s="216"/>
      <c r="F15" s="214"/>
      <c r="G15" s="175"/>
      <c r="H15" s="175"/>
      <c r="I15" s="114" t="s">
        <v>193</v>
      </c>
      <c r="J15" s="39">
        <v>44077</v>
      </c>
      <c r="K15" s="39">
        <v>44441</v>
      </c>
      <c r="L15" s="40">
        <v>58400</v>
      </c>
      <c r="M15" s="40">
        <v>175200</v>
      </c>
      <c r="N15" s="40">
        <v>0</v>
      </c>
      <c r="O15" s="40">
        <v>175200</v>
      </c>
      <c r="P15" s="40">
        <v>175200</v>
      </c>
      <c r="Q15" s="41">
        <f>(O15*100)/(L15+M15+N15)</f>
        <v>75</v>
      </c>
      <c r="R15" s="189"/>
    </row>
    <row r="16" spans="1:18" ht="23.25">
      <c r="A16" s="226"/>
      <c r="B16" s="228"/>
      <c r="C16" s="175"/>
      <c r="D16" s="166"/>
      <c r="E16" s="216"/>
      <c r="F16" s="214"/>
      <c r="G16" s="175"/>
      <c r="H16" s="175"/>
      <c r="I16" s="114" t="s">
        <v>192</v>
      </c>
      <c r="J16" s="39">
        <v>44442</v>
      </c>
      <c r="K16" s="39">
        <v>44531</v>
      </c>
      <c r="L16" s="40">
        <v>43800</v>
      </c>
      <c r="M16" s="40">
        <v>0</v>
      </c>
      <c r="N16" s="40">
        <v>0</v>
      </c>
      <c r="O16" s="40">
        <f>14600*3</f>
        <v>43800</v>
      </c>
      <c r="P16" s="40">
        <v>43800</v>
      </c>
      <c r="Q16" s="41">
        <f>(O16*100)/(L16+M16+N16)</f>
        <v>100</v>
      </c>
      <c r="R16" s="189"/>
    </row>
    <row r="17" spans="1:18" ht="23.25">
      <c r="A17" s="226"/>
      <c r="B17" s="228"/>
      <c r="C17" s="175"/>
      <c r="D17" s="166"/>
      <c r="E17" s="216"/>
      <c r="F17" s="214"/>
      <c r="G17" s="175"/>
      <c r="H17" s="175"/>
      <c r="I17" s="114"/>
      <c r="J17" s="119">
        <v>44532</v>
      </c>
      <c r="K17" s="119">
        <v>44806</v>
      </c>
      <c r="L17" s="120">
        <f>1210.72+130189.28</f>
        <v>131400</v>
      </c>
      <c r="M17" s="120">
        <v>0</v>
      </c>
      <c r="N17" s="120">
        <v>0</v>
      </c>
      <c r="O17" s="120">
        <v>137757.12</v>
      </c>
      <c r="P17" s="120">
        <v>120129.92</v>
      </c>
      <c r="Q17" s="115">
        <f t="shared" si="0"/>
        <v>104.8379908675799</v>
      </c>
      <c r="R17" s="189"/>
    </row>
    <row r="18" spans="1:18" ht="45.75" customHeight="1">
      <c r="A18" s="226"/>
      <c r="B18" s="228"/>
      <c r="C18" s="175"/>
      <c r="D18" s="166"/>
      <c r="E18" s="216"/>
      <c r="F18" s="214"/>
      <c r="G18" s="175"/>
      <c r="H18" s="212"/>
      <c r="I18" s="121" t="s">
        <v>191</v>
      </c>
      <c r="J18" s="185">
        <v>44806</v>
      </c>
      <c r="K18" s="185">
        <v>45170</v>
      </c>
      <c r="L18" s="187">
        <v>160332.55</v>
      </c>
      <c r="M18" s="40">
        <v>0</v>
      </c>
      <c r="N18" s="40">
        <v>0</v>
      </c>
      <c r="O18" s="40">
        <v>61526.6</v>
      </c>
      <c r="P18" s="40">
        <v>61526.6</v>
      </c>
      <c r="Q18" s="41">
        <f>(O19*100)/(L17+M18+N18)</f>
        <v>38.68885083713851</v>
      </c>
      <c r="R18" s="189"/>
    </row>
    <row r="19" spans="1:18" ht="45.75" customHeight="1" thickBot="1">
      <c r="A19" s="226"/>
      <c r="B19" s="228"/>
      <c r="C19" s="175"/>
      <c r="D19" s="166"/>
      <c r="E19" s="216"/>
      <c r="F19" s="214"/>
      <c r="G19" s="175"/>
      <c r="H19" s="212"/>
      <c r="I19" s="124" t="s">
        <v>195</v>
      </c>
      <c r="J19" s="186"/>
      <c r="K19" s="186"/>
      <c r="L19" s="188"/>
      <c r="M19" s="120">
        <v>0</v>
      </c>
      <c r="N19" s="120">
        <v>0</v>
      </c>
      <c r="O19" s="120">
        <v>50837.15</v>
      </c>
      <c r="P19" s="120">
        <v>39105.5</v>
      </c>
      <c r="Q19" s="115">
        <f>(O19*100)/(L18+M19+N19)</f>
        <v>31.707317073170735</v>
      </c>
      <c r="R19" s="189"/>
    </row>
    <row r="20" spans="1:20" ht="49.5" customHeight="1">
      <c r="A20" s="202" t="s">
        <v>82</v>
      </c>
      <c r="B20" s="199" t="s">
        <v>83</v>
      </c>
      <c r="C20" s="193" t="s">
        <v>67</v>
      </c>
      <c r="D20" s="199" t="s">
        <v>161</v>
      </c>
      <c r="E20" s="206" t="s">
        <v>84</v>
      </c>
      <c r="F20" s="199" t="s">
        <v>85</v>
      </c>
      <c r="G20" s="193" t="s">
        <v>72</v>
      </c>
      <c r="H20" s="190" t="s">
        <v>124</v>
      </c>
      <c r="I20" s="193" t="s">
        <v>162</v>
      </c>
      <c r="J20" s="44">
        <v>43683</v>
      </c>
      <c r="K20" s="44">
        <v>44048</v>
      </c>
      <c r="L20" s="45">
        <v>46439.88</v>
      </c>
      <c r="M20" s="45">
        <v>0</v>
      </c>
      <c r="N20" s="45">
        <v>0</v>
      </c>
      <c r="O20" s="45">
        <v>46439.88</v>
      </c>
      <c r="P20" s="45">
        <v>46439.88</v>
      </c>
      <c r="Q20" s="46">
        <f t="shared" si="0"/>
        <v>100</v>
      </c>
      <c r="R20" s="224"/>
      <c r="T20" s="16"/>
    </row>
    <row r="21" spans="1:18" ht="48.75" customHeight="1">
      <c r="A21" s="203"/>
      <c r="B21" s="200"/>
      <c r="C21" s="194"/>
      <c r="D21" s="200"/>
      <c r="E21" s="207"/>
      <c r="F21" s="200"/>
      <c r="G21" s="194"/>
      <c r="H21" s="191"/>
      <c r="I21" s="194"/>
      <c r="J21" s="47">
        <v>44049</v>
      </c>
      <c r="K21" s="47">
        <v>44413</v>
      </c>
      <c r="L21" s="48">
        <v>46439.88</v>
      </c>
      <c r="M21" s="48">
        <v>0</v>
      </c>
      <c r="N21" s="48">
        <f>802.98+267.66</f>
        <v>1070.64</v>
      </c>
      <c r="O21" s="48">
        <f>15479.96+3869.99+3869.99+3869.99+3869.99+12591.39+3959.21</f>
        <v>47510.51999999999</v>
      </c>
      <c r="P21" s="48">
        <f>23219.94+3869.99+3869.99+7829.2+3959.21+3959.21+802.98</f>
        <v>47510.52</v>
      </c>
      <c r="Q21" s="54">
        <f>(O21*100)/(L21+M21+N21)</f>
        <v>99.99999999999999</v>
      </c>
      <c r="R21" s="224"/>
    </row>
    <row r="22" spans="1:18" ht="48.75" customHeight="1">
      <c r="A22" s="203"/>
      <c r="B22" s="200"/>
      <c r="C22" s="194"/>
      <c r="D22" s="200"/>
      <c r="E22" s="207"/>
      <c r="F22" s="200"/>
      <c r="G22" s="194"/>
      <c r="H22" s="191"/>
      <c r="I22" s="194"/>
      <c r="J22" s="47">
        <v>44414</v>
      </c>
      <c r="K22" s="47">
        <v>44778</v>
      </c>
      <c r="L22" s="48">
        <v>47510.52</v>
      </c>
      <c r="M22" s="48">
        <v>4273.44</v>
      </c>
      <c r="N22" s="48">
        <v>0</v>
      </c>
      <c r="O22" s="48">
        <f>12945.99+39592.1-752</f>
        <v>51786.09</v>
      </c>
      <c r="P22" s="48">
        <v>51783.09</v>
      </c>
      <c r="Q22" s="54">
        <f>(O22*100)/(L22+M22+N22)</f>
        <v>100.00411324278792</v>
      </c>
      <c r="R22" s="224"/>
    </row>
    <row r="23" spans="1:18" ht="48.75" customHeight="1" thickBot="1">
      <c r="A23" s="204"/>
      <c r="B23" s="201"/>
      <c r="C23" s="195"/>
      <c r="D23" s="201"/>
      <c r="E23" s="208"/>
      <c r="F23" s="201"/>
      <c r="G23" s="195"/>
      <c r="H23" s="196"/>
      <c r="I23" s="195"/>
      <c r="J23" s="49">
        <v>44779</v>
      </c>
      <c r="K23" s="49">
        <v>45143</v>
      </c>
      <c r="L23" s="50">
        <v>51783.96</v>
      </c>
      <c r="M23" s="50">
        <v>0</v>
      </c>
      <c r="N23" s="50">
        <v>0</v>
      </c>
      <c r="O23" s="50">
        <v>38837.97</v>
      </c>
      <c r="P23" s="50">
        <v>3837.97</v>
      </c>
      <c r="Q23" s="51">
        <f>(O23*100)/(L23+M23+N23)</f>
        <v>75</v>
      </c>
      <c r="R23" s="224"/>
    </row>
    <row r="24" spans="1:18" ht="29.25" customHeight="1">
      <c r="A24" s="202" t="s">
        <v>111</v>
      </c>
      <c r="B24" s="199" t="s">
        <v>83</v>
      </c>
      <c r="C24" s="193" t="s">
        <v>67</v>
      </c>
      <c r="D24" s="199" t="s">
        <v>160</v>
      </c>
      <c r="E24" s="206" t="s">
        <v>112</v>
      </c>
      <c r="F24" s="162" t="s">
        <v>113</v>
      </c>
      <c r="G24" s="159" t="s">
        <v>72</v>
      </c>
      <c r="H24" s="190" t="s">
        <v>124</v>
      </c>
      <c r="I24" s="193" t="s">
        <v>196</v>
      </c>
      <c r="J24" s="44">
        <v>43692</v>
      </c>
      <c r="K24" s="44">
        <v>44057</v>
      </c>
      <c r="L24" s="45">
        <v>22800</v>
      </c>
      <c r="M24" s="45">
        <v>0</v>
      </c>
      <c r="N24" s="45">
        <v>0</v>
      </c>
      <c r="O24" s="45">
        <v>13616.67</v>
      </c>
      <c r="P24" s="45">
        <v>13616.67</v>
      </c>
      <c r="Q24" s="46">
        <f t="shared" si="0"/>
        <v>59.72223684210526</v>
      </c>
      <c r="R24" s="189"/>
    </row>
    <row r="25" spans="1:18" ht="54" customHeight="1">
      <c r="A25" s="203"/>
      <c r="B25" s="200"/>
      <c r="C25" s="194"/>
      <c r="D25" s="200"/>
      <c r="E25" s="207"/>
      <c r="F25" s="163"/>
      <c r="G25" s="160"/>
      <c r="H25" s="191"/>
      <c r="I25" s="194"/>
      <c r="J25" s="47">
        <v>44058</v>
      </c>
      <c r="K25" s="47">
        <v>44422</v>
      </c>
      <c r="L25" s="48">
        <v>8550</v>
      </c>
      <c r="M25" s="48">
        <v>14250</v>
      </c>
      <c r="N25" s="48">
        <v>0</v>
      </c>
      <c r="O25" s="48">
        <f>13300+7643.8</f>
        <v>20943.8</v>
      </c>
      <c r="P25" s="48">
        <f>7600+3800+1900+1900+1900+1900+1943.8</f>
        <v>20943.8</v>
      </c>
      <c r="Q25" s="54">
        <f t="shared" si="0"/>
        <v>91.85877192982456</v>
      </c>
      <c r="R25" s="189"/>
    </row>
    <row r="26" spans="1:19" ht="54" customHeight="1">
      <c r="A26" s="203"/>
      <c r="B26" s="200"/>
      <c r="C26" s="194"/>
      <c r="D26" s="200"/>
      <c r="E26" s="207"/>
      <c r="F26" s="163"/>
      <c r="G26" s="160"/>
      <c r="H26" s="191"/>
      <c r="I26" s="194"/>
      <c r="J26" s="47">
        <v>44423</v>
      </c>
      <c r="K26" s="47">
        <v>44787</v>
      </c>
      <c r="L26" s="48">
        <v>23325.6</v>
      </c>
      <c r="M26" s="48">
        <v>2098.08</v>
      </c>
      <c r="N26" s="48">
        <v>0</v>
      </c>
      <c r="O26" s="48">
        <v>25423.68</v>
      </c>
      <c r="P26" s="48">
        <v>25423.68</v>
      </c>
      <c r="Q26" s="54">
        <f t="shared" si="0"/>
        <v>100</v>
      </c>
      <c r="R26" s="189"/>
      <c r="S26" s="16"/>
    </row>
    <row r="27" spans="1:19" ht="54" customHeight="1" thickBot="1">
      <c r="A27" s="204"/>
      <c r="B27" s="201"/>
      <c r="C27" s="195"/>
      <c r="D27" s="201"/>
      <c r="E27" s="208"/>
      <c r="F27" s="164"/>
      <c r="G27" s="161"/>
      <c r="H27" s="196"/>
      <c r="I27" s="195"/>
      <c r="J27" s="49">
        <v>44788</v>
      </c>
      <c r="K27" s="49">
        <v>45152</v>
      </c>
      <c r="L27" s="50">
        <v>40523.44</v>
      </c>
      <c r="M27" s="50">
        <v>0</v>
      </c>
      <c r="N27" s="50">
        <v>0</v>
      </c>
      <c r="O27" s="50">
        <f>8857.17+15720.3</f>
        <v>24577.47</v>
      </c>
      <c r="P27" s="50">
        <v>19337.37</v>
      </c>
      <c r="Q27" s="51">
        <f t="shared" si="0"/>
        <v>60.65000898245558</v>
      </c>
      <c r="R27" s="189"/>
      <c r="S27" s="16"/>
    </row>
    <row r="28" spans="1:18" ht="31.5" customHeight="1">
      <c r="A28" s="172" t="s">
        <v>127</v>
      </c>
      <c r="B28" s="163" t="s">
        <v>66</v>
      </c>
      <c r="C28" s="160" t="s">
        <v>67</v>
      </c>
      <c r="D28" s="197" t="s">
        <v>163</v>
      </c>
      <c r="E28" s="198" t="s">
        <v>86</v>
      </c>
      <c r="F28" s="163" t="s">
        <v>87</v>
      </c>
      <c r="G28" s="159" t="s">
        <v>74</v>
      </c>
      <c r="H28" s="163" t="s">
        <v>68</v>
      </c>
      <c r="I28" s="160" t="s">
        <v>197</v>
      </c>
      <c r="J28" s="52">
        <v>43691</v>
      </c>
      <c r="K28" s="52">
        <v>44244</v>
      </c>
      <c r="L28" s="122">
        <v>11832.8</v>
      </c>
      <c r="M28" s="122">
        <v>8452.68</v>
      </c>
      <c r="N28" s="122">
        <v>0</v>
      </c>
      <c r="O28" s="53">
        <f>1056.44+9450.96+991.66</f>
        <v>11499.06</v>
      </c>
      <c r="P28" s="53">
        <f>10507.96+991.66</f>
        <v>11499.619999999999</v>
      </c>
      <c r="Q28" s="123">
        <f>(O28*100)/(L28+M28+N28)</f>
        <v>56.68616172750164</v>
      </c>
      <c r="R28" s="189"/>
    </row>
    <row r="29" spans="1:18" ht="56.25" customHeight="1">
      <c r="A29" s="172"/>
      <c r="B29" s="163"/>
      <c r="C29" s="160"/>
      <c r="D29" s="197"/>
      <c r="E29" s="198"/>
      <c r="F29" s="163"/>
      <c r="G29" s="160"/>
      <c r="H29" s="163"/>
      <c r="I29" s="160"/>
      <c r="J29" s="47">
        <v>44245</v>
      </c>
      <c r="K29" s="47">
        <v>44609</v>
      </c>
      <c r="L29" s="55">
        <v>20284.68</v>
      </c>
      <c r="M29" s="55">
        <v>0</v>
      </c>
      <c r="N29" s="55">
        <v>0</v>
      </c>
      <c r="O29" s="48">
        <f>9764.54+3213.36</f>
        <v>12977.900000000001</v>
      </c>
      <c r="P29" s="48">
        <v>12977.9</v>
      </c>
      <c r="Q29" s="55">
        <f>(O29*100)/(L29+M29+N29)</f>
        <v>63.978825399266846</v>
      </c>
      <c r="R29" s="189"/>
    </row>
    <row r="30" spans="1:18" ht="77.25" customHeight="1" thickBot="1">
      <c r="A30" s="172"/>
      <c r="B30" s="163"/>
      <c r="C30" s="160"/>
      <c r="D30" s="197"/>
      <c r="E30" s="198"/>
      <c r="F30" s="163"/>
      <c r="G30" s="161"/>
      <c r="H30" s="163"/>
      <c r="I30" s="160"/>
      <c r="J30" s="116">
        <v>44975</v>
      </c>
      <c r="K30" s="116">
        <v>45339</v>
      </c>
      <c r="L30" s="125">
        <v>15282.53</v>
      </c>
      <c r="M30" s="125">
        <v>0</v>
      </c>
      <c r="N30" s="125">
        <v>0</v>
      </c>
      <c r="O30" s="57">
        <v>4293.68</v>
      </c>
      <c r="P30" s="57">
        <v>4293.68</v>
      </c>
      <c r="Q30" s="126">
        <f t="shared" si="0"/>
        <v>28.095348086998683</v>
      </c>
      <c r="R30" s="189"/>
    </row>
    <row r="31" spans="1:18" ht="31.5" customHeight="1">
      <c r="A31" s="229" t="s">
        <v>88</v>
      </c>
      <c r="B31" s="220" t="s">
        <v>91</v>
      </c>
      <c r="C31" s="193" t="s">
        <v>67</v>
      </c>
      <c r="D31" s="165" t="s">
        <v>168</v>
      </c>
      <c r="E31" s="232" t="s">
        <v>199</v>
      </c>
      <c r="F31" s="220" t="s">
        <v>90</v>
      </c>
      <c r="G31" s="190" t="s">
        <v>89</v>
      </c>
      <c r="H31" s="190" t="s">
        <v>75</v>
      </c>
      <c r="I31" s="190" t="s">
        <v>164</v>
      </c>
      <c r="J31" s="36">
        <v>43753</v>
      </c>
      <c r="K31" s="36">
        <v>44118</v>
      </c>
      <c r="L31" s="37">
        <v>50000</v>
      </c>
      <c r="M31" s="37">
        <v>0</v>
      </c>
      <c r="N31" s="37">
        <v>0</v>
      </c>
      <c r="O31" s="37">
        <v>0</v>
      </c>
      <c r="P31" s="37">
        <v>0</v>
      </c>
      <c r="Q31" s="38">
        <f>(O31*100)/(L31+M31+N31)</f>
        <v>0</v>
      </c>
      <c r="R31" s="189"/>
    </row>
    <row r="32" spans="1:18" ht="23.25">
      <c r="A32" s="230"/>
      <c r="B32" s="221"/>
      <c r="C32" s="194"/>
      <c r="D32" s="166"/>
      <c r="E32" s="233"/>
      <c r="F32" s="221"/>
      <c r="G32" s="191"/>
      <c r="H32" s="191"/>
      <c r="I32" s="191"/>
      <c r="J32" s="39">
        <v>44051</v>
      </c>
      <c r="K32" s="39">
        <v>44415</v>
      </c>
      <c r="L32" s="40">
        <v>10416.66</v>
      </c>
      <c r="M32" s="40">
        <v>20000</v>
      </c>
      <c r="N32" s="40">
        <v>0</v>
      </c>
      <c r="O32" s="40">
        <f>7893.53+928.65</f>
        <v>8822.18</v>
      </c>
      <c r="P32" s="40">
        <f>O32</f>
        <v>8822.18</v>
      </c>
      <c r="Q32" s="41">
        <f>(O32*100)/(L32+M32+N32)</f>
        <v>29.00443375439644</v>
      </c>
      <c r="R32" s="189"/>
    </row>
    <row r="33" spans="1:18" ht="23.25">
      <c r="A33" s="230"/>
      <c r="B33" s="221"/>
      <c r="C33" s="194"/>
      <c r="D33" s="166"/>
      <c r="E33" s="233"/>
      <c r="F33" s="221"/>
      <c r="G33" s="191"/>
      <c r="H33" s="191"/>
      <c r="I33" s="191"/>
      <c r="J33" s="39">
        <v>44416</v>
      </c>
      <c r="K33" s="39">
        <v>44780</v>
      </c>
      <c r="L33" s="40">
        <v>40000</v>
      </c>
      <c r="M33" s="40">
        <v>0</v>
      </c>
      <c r="N33" s="40">
        <v>0</v>
      </c>
      <c r="O33" s="40">
        <f>7924.19+9596.11</f>
        <v>17520.3</v>
      </c>
      <c r="P33" s="40">
        <v>17520.3</v>
      </c>
      <c r="Q33" s="41">
        <f>(O33*100)/(L33+M33+N33)</f>
        <v>43.80075</v>
      </c>
      <c r="R33" s="189"/>
    </row>
    <row r="34" spans="1:18" ht="91.5" customHeight="1" thickBot="1">
      <c r="A34" s="231"/>
      <c r="B34" s="222"/>
      <c r="C34" s="205"/>
      <c r="D34" s="167"/>
      <c r="E34" s="235"/>
      <c r="F34" s="222"/>
      <c r="G34" s="192"/>
      <c r="H34" s="192"/>
      <c r="I34" s="192"/>
      <c r="J34" s="119">
        <v>44849</v>
      </c>
      <c r="K34" s="119">
        <v>45213</v>
      </c>
      <c r="L34" s="120">
        <v>30000</v>
      </c>
      <c r="M34" s="120">
        <v>0</v>
      </c>
      <c r="N34" s="120">
        <v>0</v>
      </c>
      <c r="O34" s="120">
        <v>1158.98</v>
      </c>
      <c r="P34" s="120">
        <v>1158.98</v>
      </c>
      <c r="Q34" s="115">
        <f>(O34*100)/(L34+M34+N34)</f>
        <v>3.8632666666666666</v>
      </c>
      <c r="R34" s="189"/>
    </row>
    <row r="35" spans="1:18" ht="69.75">
      <c r="A35" s="202" t="s">
        <v>106</v>
      </c>
      <c r="B35" s="199" t="s">
        <v>107</v>
      </c>
      <c r="C35" s="193" t="s">
        <v>67</v>
      </c>
      <c r="D35" s="199" t="s">
        <v>165</v>
      </c>
      <c r="E35" s="232" t="s">
        <v>65</v>
      </c>
      <c r="F35" s="220" t="s">
        <v>70</v>
      </c>
      <c r="G35" s="190" t="s">
        <v>71</v>
      </c>
      <c r="H35" s="190" t="s">
        <v>198</v>
      </c>
      <c r="I35" s="131" t="s">
        <v>125</v>
      </c>
      <c r="J35" s="44">
        <v>43831</v>
      </c>
      <c r="K35" s="44">
        <v>44196</v>
      </c>
      <c r="L35" s="45">
        <v>60000</v>
      </c>
      <c r="M35" s="45">
        <v>0</v>
      </c>
      <c r="N35" s="45">
        <v>0</v>
      </c>
      <c r="O35" s="45">
        <f>23684.92+1131.62+1672.06</f>
        <v>26488.6</v>
      </c>
      <c r="P35" s="45">
        <v>26488.6</v>
      </c>
      <c r="Q35" s="38">
        <f>(O35*100)/(L35+M35+N35)</f>
        <v>44.147666666666666</v>
      </c>
      <c r="R35" s="189"/>
    </row>
    <row r="36" spans="1:18" ht="40.5" customHeight="1">
      <c r="A36" s="203"/>
      <c r="B36" s="200"/>
      <c r="C36" s="194"/>
      <c r="D36" s="200"/>
      <c r="E36" s="233"/>
      <c r="F36" s="221"/>
      <c r="G36" s="191"/>
      <c r="H36" s="191"/>
      <c r="I36" s="67" t="s">
        <v>207</v>
      </c>
      <c r="J36" s="47">
        <v>44197</v>
      </c>
      <c r="K36" s="47">
        <v>44561</v>
      </c>
      <c r="L36" s="48">
        <v>60000</v>
      </c>
      <c r="M36" s="48">
        <v>0</v>
      </c>
      <c r="N36" s="48">
        <v>0</v>
      </c>
      <c r="O36" s="48">
        <v>43163.7</v>
      </c>
      <c r="P36" s="48">
        <f>38529.62+4578.2</f>
        <v>43107.82</v>
      </c>
      <c r="Q36" s="41">
        <f>(O37*100)/(L37+M37+N37)</f>
        <v>71.17623333333333</v>
      </c>
      <c r="R36" s="189"/>
    </row>
    <row r="37" spans="1:18" ht="40.5" customHeight="1">
      <c r="A37" s="203"/>
      <c r="B37" s="200"/>
      <c r="C37" s="194"/>
      <c r="D37" s="200"/>
      <c r="E37" s="233"/>
      <c r="F37" s="221"/>
      <c r="G37" s="191"/>
      <c r="H37" s="191"/>
      <c r="I37" s="67" t="s">
        <v>206</v>
      </c>
      <c r="J37" s="47">
        <v>44562</v>
      </c>
      <c r="K37" s="47">
        <v>44926</v>
      </c>
      <c r="L37" s="48">
        <v>60000</v>
      </c>
      <c r="M37" s="48">
        <v>0</v>
      </c>
      <c r="N37" s="48">
        <v>0</v>
      </c>
      <c r="O37" s="48">
        <v>42705.74</v>
      </c>
      <c r="P37" s="48">
        <f>O37</f>
        <v>42705.74</v>
      </c>
      <c r="Q37" s="41">
        <f>(O38*100)/(L38+M38+N38)</f>
        <v>17.871356632122396</v>
      </c>
      <c r="R37" s="189"/>
    </row>
    <row r="38" spans="1:18" ht="24" thickBot="1">
      <c r="A38" s="204"/>
      <c r="B38" s="201"/>
      <c r="C38" s="195"/>
      <c r="D38" s="201"/>
      <c r="E38" s="234"/>
      <c r="F38" s="223"/>
      <c r="G38" s="196"/>
      <c r="H38" s="196"/>
      <c r="I38" s="132" t="s">
        <v>205</v>
      </c>
      <c r="J38" s="49">
        <v>44927</v>
      </c>
      <c r="K38" s="49">
        <v>45291</v>
      </c>
      <c r="L38" s="50">
        <v>87395.1</v>
      </c>
      <c r="M38" s="50">
        <v>0</v>
      </c>
      <c r="N38" s="50">
        <v>0</v>
      </c>
      <c r="O38" s="50">
        <v>15618.69</v>
      </c>
      <c r="P38" s="50">
        <v>11407.62</v>
      </c>
      <c r="Q38" s="42">
        <f>(O40*100)/(L40+M40+N40)</f>
        <v>53.790638888888886</v>
      </c>
      <c r="R38" s="189"/>
    </row>
    <row r="39" spans="1:18" ht="21.75" customHeight="1" thickBot="1">
      <c r="A39" s="172" t="s">
        <v>114</v>
      </c>
      <c r="B39" s="163" t="s">
        <v>115</v>
      </c>
      <c r="C39" s="160" t="s">
        <v>67</v>
      </c>
      <c r="D39" s="163" t="s">
        <v>166</v>
      </c>
      <c r="E39" s="170" t="s">
        <v>117</v>
      </c>
      <c r="F39" s="166" t="s">
        <v>116</v>
      </c>
      <c r="G39" s="175" t="s">
        <v>203</v>
      </c>
      <c r="H39" s="160" t="s">
        <v>73</v>
      </c>
      <c r="I39" s="128" t="s">
        <v>208</v>
      </c>
      <c r="J39" s="44">
        <v>44633</v>
      </c>
      <c r="K39" s="44">
        <v>44997</v>
      </c>
      <c r="L39" s="45">
        <v>120000</v>
      </c>
      <c r="M39" s="45">
        <v>0</v>
      </c>
      <c r="N39" s="45">
        <v>0</v>
      </c>
      <c r="O39" s="45">
        <v>117578.24</v>
      </c>
      <c r="P39" s="45">
        <v>117578.24</v>
      </c>
      <c r="Q39" s="42">
        <f>(O39*100)/(M39+N39+L39)</f>
        <v>97.98186666666666</v>
      </c>
      <c r="R39" s="189"/>
    </row>
    <row r="40" spans="1:18" ht="105" customHeight="1" thickBot="1">
      <c r="A40" s="173"/>
      <c r="B40" s="164"/>
      <c r="C40" s="161"/>
      <c r="D40" s="164"/>
      <c r="E40" s="171"/>
      <c r="F40" s="167"/>
      <c r="G40" s="176"/>
      <c r="H40" s="161"/>
      <c r="I40" s="118" t="s">
        <v>204</v>
      </c>
      <c r="J40" s="116">
        <v>44998</v>
      </c>
      <c r="K40" s="116">
        <v>45363</v>
      </c>
      <c r="L40" s="57">
        <v>180000</v>
      </c>
      <c r="M40" s="57">
        <v>0</v>
      </c>
      <c r="N40" s="57">
        <v>0</v>
      </c>
      <c r="O40" s="57">
        <v>96823.15</v>
      </c>
      <c r="P40" s="57">
        <f>88982.02-7698.42-31140.19+22463.57-39880.63</f>
        <v>32726.350000000013</v>
      </c>
      <c r="Q40" s="42">
        <f>(O40*100)/(M40+N40+L40)</f>
        <v>53.790638888888886</v>
      </c>
      <c r="R40" s="189"/>
    </row>
    <row r="41" spans="1:18" ht="15.75" customHeight="1">
      <c r="A41" s="179" t="s">
        <v>119</v>
      </c>
      <c r="B41" s="162" t="s">
        <v>120</v>
      </c>
      <c r="C41" s="159" t="s">
        <v>67</v>
      </c>
      <c r="D41" s="182"/>
      <c r="E41" s="209" t="s">
        <v>121</v>
      </c>
      <c r="F41" s="165" t="s">
        <v>122</v>
      </c>
      <c r="G41" s="174" t="s">
        <v>123</v>
      </c>
      <c r="H41" s="159" t="s">
        <v>68</v>
      </c>
      <c r="I41" s="130" t="s">
        <v>209</v>
      </c>
      <c r="J41" s="177">
        <v>43906</v>
      </c>
      <c r="K41" s="177">
        <v>44635</v>
      </c>
      <c r="L41" s="168">
        <v>93.6</v>
      </c>
      <c r="M41" s="168">
        <v>886.56</v>
      </c>
      <c r="N41" s="168">
        <v>0</v>
      </c>
      <c r="O41" s="168">
        <v>539.59</v>
      </c>
      <c r="P41" s="168">
        <v>539.59</v>
      </c>
      <c r="Q41" s="217">
        <f>(O41*100)/(L41+M41+N41)</f>
        <v>55.05121612797911</v>
      </c>
      <c r="R41" s="158"/>
    </row>
    <row r="42" spans="1:18" ht="39.75" customHeight="1" thickBot="1">
      <c r="A42" s="180"/>
      <c r="B42" s="163"/>
      <c r="C42" s="160"/>
      <c r="D42" s="183"/>
      <c r="E42" s="210"/>
      <c r="F42" s="166"/>
      <c r="G42" s="175"/>
      <c r="H42" s="160"/>
      <c r="I42" s="58" t="s">
        <v>126</v>
      </c>
      <c r="J42" s="178"/>
      <c r="K42" s="178"/>
      <c r="L42" s="169"/>
      <c r="M42" s="169"/>
      <c r="N42" s="169"/>
      <c r="O42" s="169"/>
      <c r="P42" s="169"/>
      <c r="Q42" s="218"/>
      <c r="R42" s="158"/>
    </row>
    <row r="43" spans="1:18" ht="39.75" customHeight="1" thickBot="1">
      <c r="A43" s="181"/>
      <c r="B43" s="164"/>
      <c r="C43" s="161"/>
      <c r="D43" s="184"/>
      <c r="E43" s="211"/>
      <c r="F43" s="167"/>
      <c r="G43" s="176"/>
      <c r="H43" s="161"/>
      <c r="I43" s="111" t="s">
        <v>210</v>
      </c>
      <c r="J43" s="117">
        <v>44636</v>
      </c>
      <c r="K43" s="117">
        <v>45366</v>
      </c>
      <c r="L43" s="113">
        <v>980.16</v>
      </c>
      <c r="M43" s="113">
        <v>0</v>
      </c>
      <c r="N43" s="113">
        <v>0</v>
      </c>
      <c r="O43" s="113">
        <v>420.25</v>
      </c>
      <c r="P43" s="113">
        <v>420.25</v>
      </c>
      <c r="Q43" s="33">
        <f>(O43*100)/(L43+M43+N43)</f>
        <v>42.87565295461965</v>
      </c>
      <c r="R43" s="158"/>
    </row>
    <row r="44" spans="1:18" ht="113.25" thickBot="1">
      <c r="A44" s="109" t="s">
        <v>129</v>
      </c>
      <c r="B44" s="137" t="s">
        <v>136</v>
      </c>
      <c r="C44" s="112" t="s">
        <v>130</v>
      </c>
      <c r="D44" s="110" t="s">
        <v>167</v>
      </c>
      <c r="E44" s="129" t="s">
        <v>128</v>
      </c>
      <c r="F44" s="138" t="s">
        <v>131</v>
      </c>
      <c r="G44" s="139" t="s">
        <v>200</v>
      </c>
      <c r="H44" s="112" t="s">
        <v>68</v>
      </c>
      <c r="I44" s="110" t="s">
        <v>202</v>
      </c>
      <c r="J44" s="116">
        <v>44636</v>
      </c>
      <c r="K44" s="116">
        <v>45366</v>
      </c>
      <c r="L44" s="53">
        <v>27500</v>
      </c>
      <c r="M44" s="53">
        <v>0</v>
      </c>
      <c r="N44" s="53">
        <v>0</v>
      </c>
      <c r="O44" s="53">
        <v>864.71</v>
      </c>
      <c r="P44" s="53">
        <v>864.71</v>
      </c>
      <c r="Q44" s="56">
        <f>(O45*100)/(L45+M45+N45)</f>
        <v>27.339999999999996</v>
      </c>
      <c r="R44" s="146"/>
    </row>
    <row r="45" spans="1:18" ht="113.25" thickBot="1">
      <c r="A45" s="148" t="s">
        <v>134</v>
      </c>
      <c r="B45" s="140" t="s">
        <v>170</v>
      </c>
      <c r="C45" s="32" t="s">
        <v>130</v>
      </c>
      <c r="D45" s="59" t="s">
        <v>168</v>
      </c>
      <c r="E45" s="149" t="s">
        <v>133</v>
      </c>
      <c r="F45" s="60" t="s">
        <v>132</v>
      </c>
      <c r="G45" s="150" t="s">
        <v>135</v>
      </c>
      <c r="H45" s="32" t="s">
        <v>68</v>
      </c>
      <c r="I45" s="59" t="s">
        <v>201</v>
      </c>
      <c r="J45" s="61">
        <v>44683</v>
      </c>
      <c r="K45" s="62">
        <v>45771</v>
      </c>
      <c r="L45" s="63">
        <v>1000</v>
      </c>
      <c r="M45" s="63">
        <v>0</v>
      </c>
      <c r="N45" s="63">
        <v>0</v>
      </c>
      <c r="O45" s="63">
        <v>273.4</v>
      </c>
      <c r="P45" s="63">
        <v>273.4</v>
      </c>
      <c r="Q45" s="33">
        <f>(O48*100)/(L48+M48+N48)</f>
        <v>39.869969820674584</v>
      </c>
      <c r="R45" s="146"/>
    </row>
    <row r="46" spans="1:18" ht="113.25" thickBot="1">
      <c r="A46" s="157" t="s">
        <v>214</v>
      </c>
      <c r="B46" s="140" t="s">
        <v>215</v>
      </c>
      <c r="C46" s="32" t="s">
        <v>130</v>
      </c>
      <c r="D46" s="59" t="s">
        <v>217</v>
      </c>
      <c r="E46" s="149" t="s">
        <v>211</v>
      </c>
      <c r="F46" s="60" t="s">
        <v>212</v>
      </c>
      <c r="G46" s="150" t="s">
        <v>135</v>
      </c>
      <c r="H46" s="32" t="s">
        <v>177</v>
      </c>
      <c r="I46" s="59" t="s">
        <v>213</v>
      </c>
      <c r="J46" s="61" t="s">
        <v>216</v>
      </c>
      <c r="K46" s="62">
        <v>45169</v>
      </c>
      <c r="L46" s="63">
        <v>36000</v>
      </c>
      <c r="M46" s="63">
        <v>0</v>
      </c>
      <c r="N46" s="63">
        <v>0</v>
      </c>
      <c r="O46" s="63">
        <v>13100.77</v>
      </c>
      <c r="P46" s="63">
        <v>0</v>
      </c>
      <c r="Q46" s="33">
        <f>(O46*100)/(L46+M46+N46)</f>
        <v>36.39102777777778</v>
      </c>
      <c r="R46" s="146"/>
    </row>
    <row r="47" spans="1:18" ht="84" customHeight="1" thickBot="1">
      <c r="A47" s="69" t="s">
        <v>171</v>
      </c>
      <c r="B47" s="151" t="s">
        <v>172</v>
      </c>
      <c r="C47" s="142" t="s">
        <v>67</v>
      </c>
      <c r="D47" s="143" t="s">
        <v>173</v>
      </c>
      <c r="E47" s="152" t="s">
        <v>174</v>
      </c>
      <c r="F47" s="153" t="s">
        <v>175</v>
      </c>
      <c r="G47" s="154" t="s">
        <v>176</v>
      </c>
      <c r="H47" s="155" t="s">
        <v>177</v>
      </c>
      <c r="I47" s="143" t="s">
        <v>178</v>
      </c>
      <c r="J47" s="156">
        <v>1</v>
      </c>
      <c r="K47" s="145">
        <v>45872</v>
      </c>
      <c r="L47" s="144">
        <v>171375.6</v>
      </c>
      <c r="M47" s="144">
        <v>0</v>
      </c>
      <c r="N47" s="144">
        <v>0</v>
      </c>
      <c r="O47" s="144">
        <v>68327.4</v>
      </c>
      <c r="P47" s="144">
        <v>34163.7</v>
      </c>
      <c r="Q47" s="147">
        <f>(O48*100)/(L48+M48+N48)</f>
        <v>39.869969820674584</v>
      </c>
      <c r="R47" s="146"/>
    </row>
    <row r="48" spans="1:18" ht="24" hidden="1" thickBot="1">
      <c r="A48" s="69"/>
      <c r="B48" s="73"/>
      <c r="C48" s="76"/>
      <c r="D48" s="71"/>
      <c r="E48" s="68"/>
      <c r="F48" s="72"/>
      <c r="G48" s="75"/>
      <c r="H48" s="70"/>
      <c r="I48" s="110" t="s">
        <v>178</v>
      </c>
      <c r="J48" s="141">
        <v>44986</v>
      </c>
      <c r="K48" s="52">
        <v>45130</v>
      </c>
      <c r="L48" s="53">
        <v>171375.6</v>
      </c>
      <c r="M48" s="53">
        <v>0</v>
      </c>
      <c r="N48" s="53">
        <v>0</v>
      </c>
      <c r="O48" s="53">
        <v>68327.4</v>
      </c>
      <c r="P48" s="53">
        <v>34163.7</v>
      </c>
      <c r="Q48" s="43"/>
      <c r="R48" s="29"/>
    </row>
    <row r="49" spans="1:18" ht="23.25">
      <c r="A49" s="77" t="s">
        <v>24</v>
      </c>
      <c r="B49" s="78"/>
      <c r="C49" s="64"/>
      <c r="D49" s="64"/>
      <c r="E49" s="74"/>
      <c r="F49" s="65"/>
      <c r="G49" s="64"/>
      <c r="H49" s="64"/>
      <c r="I49" s="28"/>
      <c r="J49" s="133"/>
      <c r="K49" s="134"/>
      <c r="L49" s="135"/>
      <c r="M49" s="135"/>
      <c r="N49" s="135"/>
      <c r="O49" s="135"/>
      <c r="P49" s="135"/>
      <c r="Q49" s="136"/>
      <c r="R49" s="127"/>
    </row>
    <row r="50" spans="1:17" ht="23.25">
      <c r="A50" s="2" t="s">
        <v>11</v>
      </c>
      <c r="B50" s="3"/>
      <c r="C50" s="3"/>
      <c r="D50" s="3"/>
      <c r="E50" s="3"/>
      <c r="F50" s="5"/>
      <c r="G50" s="3"/>
      <c r="H50" s="3"/>
      <c r="I50" s="79"/>
      <c r="J50" s="64"/>
      <c r="K50" s="64"/>
      <c r="L50" s="64"/>
      <c r="M50" s="64"/>
      <c r="N50" s="64"/>
      <c r="O50" s="64"/>
      <c r="P50" s="64"/>
      <c r="Q50" s="3"/>
    </row>
    <row r="51" spans="9:16" ht="23.25">
      <c r="I51" s="79"/>
      <c r="J51" s="3"/>
      <c r="K51" s="3"/>
      <c r="L51" s="3"/>
      <c r="M51" s="3"/>
      <c r="N51" s="3"/>
      <c r="O51" s="3"/>
      <c r="P51" s="3"/>
    </row>
    <row r="52" ht="23.25">
      <c r="I52" s="66"/>
    </row>
    <row r="53" ht="15.75">
      <c r="I53" s="27"/>
    </row>
    <row r="54" ht="15.75">
      <c r="I54" s="27"/>
    </row>
    <row r="56" ht="12.75">
      <c r="H56" s="28"/>
    </row>
    <row r="58" ht="12.75">
      <c r="H58" s="28"/>
    </row>
    <row r="59" ht="12.75">
      <c r="H59" s="28"/>
    </row>
    <row r="61" ht="12.75">
      <c r="I61" s="28"/>
    </row>
    <row r="64" ht="12.75">
      <c r="I64" s="28"/>
    </row>
  </sheetData>
  <sheetProtection/>
  <mergeCells count="92">
    <mergeCell ref="C39:C40"/>
    <mergeCell ref="A31:A34"/>
    <mergeCell ref="B31:B34"/>
    <mergeCell ref="A28:A30"/>
    <mergeCell ref="A35:A38"/>
    <mergeCell ref="E35:E38"/>
    <mergeCell ref="D35:D38"/>
    <mergeCell ref="E31:E34"/>
    <mergeCell ref="C35:C38"/>
    <mergeCell ref="D39:D40"/>
    <mergeCell ref="D20:D23"/>
    <mergeCell ref="C24:C27"/>
    <mergeCell ref="A14:A19"/>
    <mergeCell ref="B14:B19"/>
    <mergeCell ref="B28:B30"/>
    <mergeCell ref="B20:B23"/>
    <mergeCell ref="A20:A23"/>
    <mergeCell ref="C20:C23"/>
    <mergeCell ref="C14:C19"/>
    <mergeCell ref="D15:D19"/>
    <mergeCell ref="R31:R34"/>
    <mergeCell ref="R20:R23"/>
    <mergeCell ref="H24:H27"/>
    <mergeCell ref="H31:H34"/>
    <mergeCell ref="A12:Q12"/>
    <mergeCell ref="F31:F34"/>
    <mergeCell ref="F35:F38"/>
    <mergeCell ref="R35:R38"/>
    <mergeCell ref="R24:R27"/>
    <mergeCell ref="R28:R30"/>
    <mergeCell ref="I24:I27"/>
    <mergeCell ref="I28:I30"/>
    <mergeCell ref="I31:I34"/>
    <mergeCell ref="Q41:Q42"/>
    <mergeCell ref="H35:H38"/>
    <mergeCell ref="G35:G38"/>
    <mergeCell ref="H41:H43"/>
    <mergeCell ref="M41:M42"/>
    <mergeCell ref="N41:N42"/>
    <mergeCell ref="O41:O42"/>
    <mergeCell ref="E41:E43"/>
    <mergeCell ref="F41:F43"/>
    <mergeCell ref="G20:G23"/>
    <mergeCell ref="F20:F23"/>
    <mergeCell ref="G14:G19"/>
    <mergeCell ref="H14:H19"/>
    <mergeCell ref="F14:F19"/>
    <mergeCell ref="E14:E19"/>
    <mergeCell ref="E20:E23"/>
    <mergeCell ref="D28:D30"/>
    <mergeCell ref="E28:E30"/>
    <mergeCell ref="B35:B38"/>
    <mergeCell ref="A24:A27"/>
    <mergeCell ref="B24:B27"/>
    <mergeCell ref="C31:C34"/>
    <mergeCell ref="D24:D27"/>
    <mergeCell ref="E24:E27"/>
    <mergeCell ref="C28:C30"/>
    <mergeCell ref="J18:J19"/>
    <mergeCell ref="K18:K19"/>
    <mergeCell ref="L18:L19"/>
    <mergeCell ref="R39:R40"/>
    <mergeCell ref="H39:H40"/>
    <mergeCell ref="G39:G40"/>
    <mergeCell ref="G31:G34"/>
    <mergeCell ref="R14:R19"/>
    <mergeCell ref="I20:I23"/>
    <mergeCell ref="H20:H23"/>
    <mergeCell ref="B39:B40"/>
    <mergeCell ref="A39:A40"/>
    <mergeCell ref="G41:G43"/>
    <mergeCell ref="J41:J42"/>
    <mergeCell ref="K41:K42"/>
    <mergeCell ref="L41:L42"/>
    <mergeCell ref="A41:A43"/>
    <mergeCell ref="B41:B43"/>
    <mergeCell ref="C41:C43"/>
    <mergeCell ref="D41:D43"/>
    <mergeCell ref="R41:R43"/>
    <mergeCell ref="G24:G27"/>
    <mergeCell ref="F24:F27"/>
    <mergeCell ref="G28:G30"/>
    <mergeCell ref="D31:D34"/>
    <mergeCell ref="P41:P42"/>
    <mergeCell ref="H28:H30"/>
    <mergeCell ref="F28:F30"/>
    <mergeCell ref="F39:F40"/>
    <mergeCell ref="E39:E4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24"/>
  <sheetViews>
    <sheetView showGridLines="0" zoomScale="70" zoomScaleNormal="70" zoomScalePageLayoutView="0" workbookViewId="0" topLeftCell="A4">
      <selection activeCell="E19" sqref="E19"/>
    </sheetView>
  </sheetViews>
  <sheetFormatPr defaultColWidth="11.57421875" defaultRowHeight="12.75"/>
  <cols>
    <col min="1" max="1" width="11.8515625" style="0" customWidth="1"/>
    <col min="2" max="2" width="15.8515625" style="0" customWidth="1"/>
    <col min="3" max="3" width="10.00390625" style="0" bestFit="1" customWidth="1"/>
    <col min="4" max="4" width="30.140625" style="0" customWidth="1"/>
    <col min="5" max="5" width="25.140625" style="0" bestFit="1" customWidth="1"/>
    <col min="6" max="6" width="45.28125" style="0" customWidth="1"/>
    <col min="7" max="7" width="18.140625" style="0" customWidth="1"/>
    <col min="8" max="8" width="14.00390625" style="0" customWidth="1"/>
    <col min="9" max="9" width="12.00390625" style="0" customWidth="1"/>
    <col min="10" max="10" width="13.8515625" style="0" customWidth="1"/>
    <col min="11" max="11" width="17.28125" style="0" customWidth="1"/>
    <col min="12" max="12" width="15.57421875" style="0" customWidth="1"/>
    <col min="13" max="13" width="14.421875" style="0" customWidth="1"/>
    <col min="14" max="14" width="16.421875" style="0" customWidth="1"/>
    <col min="15" max="15" width="15.7109375" style="0" customWidth="1"/>
    <col min="16" max="16" width="15.57421875" style="0" customWidth="1"/>
    <col min="17" max="17" width="15.00390625" style="0" customWidth="1"/>
    <col min="18" max="18" width="7.8515625" style="0" customWidth="1"/>
    <col min="19" max="19" width="14.140625" style="0" customWidth="1"/>
  </cols>
  <sheetData>
    <row r="6" ht="15.75">
      <c r="A6" s="1" t="s">
        <v>0</v>
      </c>
    </row>
    <row r="7" ht="15.75">
      <c r="A7" s="1"/>
    </row>
    <row r="8" ht="15.75">
      <c r="A8" s="1" t="s">
        <v>118</v>
      </c>
    </row>
    <row r="9" spans="1:5" ht="15.75">
      <c r="A9" s="239" t="s">
        <v>190</v>
      </c>
      <c r="B9" s="239"/>
      <c r="C9" s="239"/>
      <c r="D9" s="239"/>
      <c r="E9" s="3"/>
    </row>
    <row r="11" spans="1:19" ht="32.25" customHeight="1">
      <c r="A11" s="236" t="s">
        <v>25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</row>
    <row r="12" spans="1:19" ht="47.25">
      <c r="A12" s="17" t="s">
        <v>26</v>
      </c>
      <c r="B12" s="17" t="s">
        <v>27</v>
      </c>
      <c r="C12" s="17" t="s">
        <v>28</v>
      </c>
      <c r="D12" s="17" t="s">
        <v>29</v>
      </c>
      <c r="E12" s="17" t="s">
        <v>30</v>
      </c>
      <c r="F12" s="17" t="s">
        <v>31</v>
      </c>
      <c r="G12" s="17" t="s">
        <v>32</v>
      </c>
      <c r="H12" s="17" t="s">
        <v>33</v>
      </c>
      <c r="I12" s="17" t="s">
        <v>34</v>
      </c>
      <c r="J12" s="17" t="s">
        <v>35</v>
      </c>
      <c r="K12" s="17" t="s">
        <v>36</v>
      </c>
      <c r="L12" s="17" t="s">
        <v>37</v>
      </c>
      <c r="M12" s="17" t="s">
        <v>38</v>
      </c>
      <c r="N12" s="17" t="s">
        <v>39</v>
      </c>
      <c r="O12" s="17" t="s">
        <v>40</v>
      </c>
      <c r="P12" s="17" t="s">
        <v>41</v>
      </c>
      <c r="Q12" s="17" t="s">
        <v>42</v>
      </c>
      <c r="R12" s="17" t="s">
        <v>43</v>
      </c>
      <c r="S12" s="17" t="s">
        <v>44</v>
      </c>
    </row>
    <row r="13" spans="1:19" ht="82.5" customHeight="1">
      <c r="A13" s="83">
        <v>19000</v>
      </c>
      <c r="B13" s="84" t="s">
        <v>95</v>
      </c>
      <c r="C13" s="83">
        <v>56</v>
      </c>
      <c r="D13" s="85" t="s">
        <v>92</v>
      </c>
      <c r="E13" s="86"/>
      <c r="F13" s="87" t="s">
        <v>140</v>
      </c>
      <c r="G13" s="85" t="s">
        <v>96</v>
      </c>
      <c r="H13" s="88" t="s">
        <v>63</v>
      </c>
      <c r="I13" s="89" t="s">
        <v>137</v>
      </c>
      <c r="J13" s="89">
        <v>45291</v>
      </c>
      <c r="K13" s="83" t="s">
        <v>79</v>
      </c>
      <c r="L13" s="86"/>
      <c r="M13" s="90">
        <v>40000</v>
      </c>
      <c r="N13" s="90">
        <v>6070</v>
      </c>
      <c r="O13" s="90">
        <v>0</v>
      </c>
      <c r="P13" s="90">
        <v>0</v>
      </c>
      <c r="Q13" s="90">
        <v>0</v>
      </c>
      <c r="R13" s="84">
        <v>2</v>
      </c>
      <c r="S13" s="86"/>
    </row>
    <row r="14" spans="1:19" ht="28.5">
      <c r="A14" s="91">
        <v>19000</v>
      </c>
      <c r="B14" s="92" t="s">
        <v>95</v>
      </c>
      <c r="C14" s="91">
        <v>59</v>
      </c>
      <c r="D14" s="93" t="s">
        <v>93</v>
      </c>
      <c r="E14" s="94"/>
      <c r="F14" s="95" t="s">
        <v>97</v>
      </c>
      <c r="G14" s="93" t="s">
        <v>98</v>
      </c>
      <c r="H14" s="93" t="s">
        <v>63</v>
      </c>
      <c r="I14" s="96">
        <v>44927</v>
      </c>
      <c r="J14" s="96">
        <v>45291</v>
      </c>
      <c r="K14" s="91" t="s">
        <v>79</v>
      </c>
      <c r="L14" s="94"/>
      <c r="M14" s="97">
        <v>10000</v>
      </c>
      <c r="N14" s="97">
        <v>10000</v>
      </c>
      <c r="O14" s="97">
        <v>0</v>
      </c>
      <c r="P14" s="97">
        <v>0</v>
      </c>
      <c r="Q14" s="97">
        <v>0</v>
      </c>
      <c r="R14" s="92">
        <v>4</v>
      </c>
      <c r="S14" s="94"/>
    </row>
    <row r="15" spans="1:19" ht="57">
      <c r="A15" s="83">
        <v>19000</v>
      </c>
      <c r="B15" s="84" t="s">
        <v>95</v>
      </c>
      <c r="C15" s="83">
        <v>60</v>
      </c>
      <c r="D15" s="85" t="s">
        <v>61</v>
      </c>
      <c r="E15" s="86"/>
      <c r="F15" s="98" t="s">
        <v>141</v>
      </c>
      <c r="G15" s="85" t="s">
        <v>99</v>
      </c>
      <c r="H15" s="88" t="s">
        <v>63</v>
      </c>
      <c r="I15" s="89">
        <v>44927</v>
      </c>
      <c r="J15" s="89">
        <v>45291</v>
      </c>
      <c r="K15" s="83" t="s">
        <v>79</v>
      </c>
      <c r="L15" s="86"/>
      <c r="M15" s="90">
        <v>10000</v>
      </c>
      <c r="N15" s="90">
        <v>10000</v>
      </c>
      <c r="O15" s="90">
        <v>0</v>
      </c>
      <c r="P15" s="90">
        <v>0</v>
      </c>
      <c r="Q15" s="90">
        <v>0</v>
      </c>
      <c r="R15" s="84">
        <v>1</v>
      </c>
      <c r="S15" s="86"/>
    </row>
    <row r="16" spans="1:19" ht="85.5">
      <c r="A16" s="91">
        <v>19000</v>
      </c>
      <c r="B16" s="92" t="s">
        <v>95</v>
      </c>
      <c r="C16" s="91">
        <v>62</v>
      </c>
      <c r="D16" s="93" t="s">
        <v>60</v>
      </c>
      <c r="E16" s="94"/>
      <c r="F16" s="95" t="s">
        <v>105</v>
      </c>
      <c r="G16" s="99" t="s">
        <v>76</v>
      </c>
      <c r="H16" s="93" t="s">
        <v>139</v>
      </c>
      <c r="I16" s="96">
        <v>44927</v>
      </c>
      <c r="J16" s="96">
        <v>45291</v>
      </c>
      <c r="K16" s="91" t="s">
        <v>79</v>
      </c>
      <c r="L16" s="94"/>
      <c r="M16" s="97">
        <v>25000</v>
      </c>
      <c r="N16" s="97">
        <v>3000</v>
      </c>
      <c r="O16" s="97">
        <v>0</v>
      </c>
      <c r="P16" s="97">
        <v>0</v>
      </c>
      <c r="Q16" s="97">
        <v>0</v>
      </c>
      <c r="R16" s="92">
        <v>1</v>
      </c>
      <c r="S16" s="94"/>
    </row>
    <row r="17" spans="1:19" ht="117" customHeight="1">
      <c r="A17" s="83">
        <v>19000</v>
      </c>
      <c r="B17" s="84" t="s">
        <v>95</v>
      </c>
      <c r="C17" s="83">
        <v>63</v>
      </c>
      <c r="D17" s="85" t="s">
        <v>94</v>
      </c>
      <c r="E17" s="86"/>
      <c r="F17" s="87" t="s">
        <v>142</v>
      </c>
      <c r="G17" s="85" t="s">
        <v>100</v>
      </c>
      <c r="H17" s="100" t="s">
        <v>138</v>
      </c>
      <c r="I17" s="89">
        <v>44927</v>
      </c>
      <c r="J17" s="89">
        <v>45291</v>
      </c>
      <c r="K17" s="83" t="s">
        <v>79</v>
      </c>
      <c r="L17" s="86"/>
      <c r="M17" s="90">
        <v>751500</v>
      </c>
      <c r="N17" s="90">
        <v>751500</v>
      </c>
      <c r="O17" s="90">
        <v>0</v>
      </c>
      <c r="P17" s="90">
        <v>0</v>
      </c>
      <c r="Q17" s="90">
        <v>0</v>
      </c>
      <c r="R17" s="84">
        <v>1</v>
      </c>
      <c r="S17" s="86"/>
    </row>
    <row r="18" spans="1:19" ht="58.5" customHeight="1">
      <c r="A18" s="91">
        <v>19000</v>
      </c>
      <c r="B18" s="92" t="s">
        <v>101</v>
      </c>
      <c r="C18" s="91">
        <v>64</v>
      </c>
      <c r="D18" s="93" t="s">
        <v>58</v>
      </c>
      <c r="E18" s="94"/>
      <c r="F18" s="101" t="s">
        <v>143</v>
      </c>
      <c r="G18" s="93" t="s">
        <v>78</v>
      </c>
      <c r="H18" s="93" t="s">
        <v>139</v>
      </c>
      <c r="I18" s="96">
        <v>44927</v>
      </c>
      <c r="J18" s="96">
        <v>45291</v>
      </c>
      <c r="K18" s="91" t="s">
        <v>79</v>
      </c>
      <c r="L18" s="94"/>
      <c r="M18" s="97">
        <v>4944877</v>
      </c>
      <c r="N18" s="102">
        <v>5844877</v>
      </c>
      <c r="O18" s="102">
        <v>4290021.5</v>
      </c>
      <c r="P18" s="102">
        <v>2729035.24</v>
      </c>
      <c r="Q18" s="102">
        <v>2686609.36</v>
      </c>
      <c r="R18" s="92">
        <v>13</v>
      </c>
      <c r="S18" s="94"/>
    </row>
    <row r="19" spans="1:19" ht="101.25" customHeight="1">
      <c r="A19" s="83">
        <v>19000</v>
      </c>
      <c r="B19" s="84" t="s">
        <v>101</v>
      </c>
      <c r="C19" s="83">
        <v>65</v>
      </c>
      <c r="D19" s="85" t="s">
        <v>59</v>
      </c>
      <c r="E19" s="86"/>
      <c r="F19" s="103" t="s">
        <v>102</v>
      </c>
      <c r="G19" s="85" t="s">
        <v>77</v>
      </c>
      <c r="H19" s="100" t="s">
        <v>138</v>
      </c>
      <c r="I19" s="89">
        <v>44927</v>
      </c>
      <c r="J19" s="89">
        <v>45291</v>
      </c>
      <c r="K19" s="83" t="s">
        <v>79</v>
      </c>
      <c r="L19" s="86"/>
      <c r="M19" s="90">
        <v>495123</v>
      </c>
      <c r="N19" s="104">
        <v>1970788</v>
      </c>
      <c r="O19" s="104">
        <v>674545.47</v>
      </c>
      <c r="P19" s="104">
        <v>493709.09</v>
      </c>
      <c r="Q19" s="105">
        <v>369720.27</v>
      </c>
      <c r="R19" s="84">
        <v>1</v>
      </c>
      <c r="S19" s="86"/>
    </row>
    <row r="20" spans="1:19" ht="62.25" customHeight="1">
      <c r="A20" s="91">
        <v>19000</v>
      </c>
      <c r="B20" s="92" t="s">
        <v>101</v>
      </c>
      <c r="C20" s="91">
        <v>66</v>
      </c>
      <c r="D20" s="93" t="s">
        <v>62</v>
      </c>
      <c r="E20" s="94"/>
      <c r="F20" s="101" t="s">
        <v>103</v>
      </c>
      <c r="G20" s="93" t="s">
        <v>104</v>
      </c>
      <c r="H20" s="93" t="s">
        <v>139</v>
      </c>
      <c r="I20" s="96">
        <v>44927</v>
      </c>
      <c r="J20" s="96">
        <v>45291</v>
      </c>
      <c r="K20" s="91" t="s">
        <v>79</v>
      </c>
      <c r="L20" s="94"/>
      <c r="M20" s="97">
        <v>25000</v>
      </c>
      <c r="N20" s="97">
        <v>50930</v>
      </c>
      <c r="O20" s="97">
        <v>48930</v>
      </c>
      <c r="P20" s="97">
        <v>0</v>
      </c>
      <c r="Q20" s="97">
        <v>0</v>
      </c>
      <c r="R20" s="92">
        <v>100</v>
      </c>
      <c r="S20" s="94"/>
    </row>
    <row r="21" spans="1:19" ht="15">
      <c r="A21" s="237" t="s">
        <v>10</v>
      </c>
      <c r="B21" s="237"/>
      <c r="C21" s="237"/>
      <c r="D21" s="237"/>
      <c r="E21" s="237"/>
      <c r="F21" s="237"/>
      <c r="G21" s="237"/>
      <c r="H21" s="237"/>
      <c r="I21" s="106"/>
      <c r="J21" s="106"/>
      <c r="K21" s="106"/>
      <c r="L21" s="106"/>
      <c r="M21" s="107">
        <f>SUM(M13:M20)</f>
        <v>6301500</v>
      </c>
      <c r="N21" s="108">
        <v>8647165</v>
      </c>
      <c r="O21" s="108">
        <f>SUM(O13:O20)</f>
        <v>5013496.97</v>
      </c>
      <c r="P21" s="107">
        <f>SUM(P13:P20)</f>
        <v>3222744.33</v>
      </c>
      <c r="Q21" s="107">
        <f>SUM(Q13:Q20)</f>
        <v>3056329.63</v>
      </c>
      <c r="R21" s="107"/>
      <c r="S21" s="106"/>
    </row>
    <row r="22" ht="15.75">
      <c r="A22" s="2" t="s">
        <v>11</v>
      </c>
    </row>
    <row r="24" spans="1:11" ht="15.75">
      <c r="A24" s="238"/>
      <c r="B24" s="238"/>
      <c r="C24" s="238"/>
      <c r="D24" s="238"/>
      <c r="E24" s="238"/>
      <c r="F24" s="238"/>
      <c r="G24" s="238"/>
      <c r="H24" s="238"/>
      <c r="I24" s="14"/>
      <c r="J24" s="12"/>
      <c r="K24" s="12"/>
    </row>
  </sheetData>
  <sheetProtection selectLockedCells="1" selectUnlockedCells="1"/>
  <mergeCells count="4">
    <mergeCell ref="A11:S11"/>
    <mergeCell ref="A21:H21"/>
    <mergeCell ref="A24:H24"/>
    <mergeCell ref="A9:D9"/>
  </mergeCells>
  <printOptions horizontalCentered="1"/>
  <pageMargins left="0.14583333333333334" right="0.26" top="0.7875" bottom="0.7875" header="0.5118055555555555" footer="0.5118055555555555"/>
  <pageSetup horizontalDpi="300" verticalDpi="3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zoomScaleNormal="80" zoomScaleSheetLayoutView="100" zoomScalePageLayoutView="0" workbookViewId="0" topLeftCell="A7">
      <selection activeCell="E30" sqref="E30"/>
    </sheetView>
  </sheetViews>
  <sheetFormatPr defaultColWidth="11.57421875" defaultRowHeight="12.75"/>
  <cols>
    <col min="1" max="1" width="3.28125" style="3" customWidth="1"/>
    <col min="2" max="2" width="20.421875" style="3" customWidth="1"/>
    <col min="3" max="3" width="22.28125" style="3" customWidth="1"/>
    <col min="4" max="6" width="13.00390625" style="3" customWidth="1"/>
    <col min="7" max="7" width="19.00390625" style="3" customWidth="1"/>
    <col min="8" max="8" width="17.140625" style="3" customWidth="1"/>
    <col min="9" max="9" width="11.57421875" style="3" customWidth="1"/>
    <col min="10" max="10" width="13.7109375" style="3" customWidth="1"/>
    <col min="11" max="11" width="14.7109375" style="3" customWidth="1"/>
    <col min="12" max="12" width="12.00390625" style="3" customWidth="1"/>
    <col min="13" max="13" width="22.140625" style="3" customWidth="1"/>
    <col min="14" max="16384" width="11.57421875" style="3" customWidth="1"/>
  </cols>
  <sheetData>
    <row r="1" spans="2:4" ht="15.75">
      <c r="B1" s="1"/>
      <c r="C1" s="6"/>
      <c r="D1" s="6"/>
    </row>
    <row r="2" spans="2:4" ht="15.75">
      <c r="B2" s="1"/>
      <c r="C2" s="6"/>
      <c r="D2" s="6"/>
    </row>
    <row r="3" spans="2:4" ht="15.75">
      <c r="B3" s="1"/>
      <c r="C3" s="6"/>
      <c r="D3" s="6"/>
    </row>
    <row r="4" spans="2:4" ht="15.75">
      <c r="B4" s="1"/>
      <c r="C4" s="6"/>
      <c r="D4" s="6"/>
    </row>
    <row r="5" spans="2:4" ht="15.75">
      <c r="B5" s="1"/>
      <c r="C5" s="6"/>
      <c r="D5" s="6"/>
    </row>
    <row r="6" spans="2:4" ht="15.75">
      <c r="B6" s="1" t="s">
        <v>0</v>
      </c>
      <c r="C6" s="6"/>
      <c r="D6" s="6"/>
    </row>
    <row r="7" spans="2:4" ht="15.75">
      <c r="B7" s="1" t="s">
        <v>1</v>
      </c>
      <c r="C7" s="6" t="s">
        <v>57</v>
      </c>
      <c r="D7" s="6"/>
    </row>
    <row r="8" spans="2:18" ht="15.75">
      <c r="B8" s="1" t="s">
        <v>2</v>
      </c>
      <c r="C8" s="251">
        <v>45047</v>
      </c>
      <c r="D8" s="251"/>
      <c r="E8" s="3" t="s">
        <v>169</v>
      </c>
      <c r="L8" s="15"/>
      <c r="Q8" s="8"/>
      <c r="R8" s="8"/>
    </row>
    <row r="9" spans="2:18" ht="15.75">
      <c r="B9" s="7"/>
      <c r="Q9" s="8"/>
      <c r="R9" s="8"/>
    </row>
    <row r="10" spans="2:18" ht="37.5" customHeight="1">
      <c r="B10" s="236" t="s">
        <v>45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Q10" s="10"/>
      <c r="R10" s="8"/>
    </row>
    <row r="11" spans="2:18" s="4" customFormat="1" ht="54.75" customHeight="1">
      <c r="B11" s="18" t="s">
        <v>46</v>
      </c>
      <c r="C11" s="18" t="s">
        <v>47</v>
      </c>
      <c r="D11" s="18" t="s">
        <v>48</v>
      </c>
      <c r="E11" s="18" t="s">
        <v>7</v>
      </c>
      <c r="F11" s="18" t="s">
        <v>49</v>
      </c>
      <c r="G11" s="18" t="s">
        <v>50</v>
      </c>
      <c r="H11" s="18" t="s">
        <v>51</v>
      </c>
      <c r="I11" s="18" t="s">
        <v>52</v>
      </c>
      <c r="J11" s="18" t="s">
        <v>53</v>
      </c>
      <c r="K11" s="18" t="s">
        <v>8</v>
      </c>
      <c r="L11" s="18" t="s">
        <v>54</v>
      </c>
      <c r="M11" s="18" t="s">
        <v>55</v>
      </c>
      <c r="Q11" s="11"/>
      <c r="R11" s="9"/>
    </row>
    <row r="12" spans="2:18" ht="15.75" customHeight="1">
      <c r="B12" s="240" t="s">
        <v>145</v>
      </c>
      <c r="C12" s="241" t="s">
        <v>146</v>
      </c>
      <c r="D12" s="242" t="s">
        <v>147</v>
      </c>
      <c r="E12" s="19" t="s">
        <v>150</v>
      </c>
      <c r="F12" s="243" t="s">
        <v>152</v>
      </c>
      <c r="G12" s="243" t="s">
        <v>153</v>
      </c>
      <c r="H12" s="244">
        <v>45071</v>
      </c>
      <c r="I12" s="20" t="s">
        <v>154</v>
      </c>
      <c r="J12" s="21">
        <v>2500</v>
      </c>
      <c r="K12" s="22">
        <v>2500</v>
      </c>
      <c r="L12" s="21">
        <v>0</v>
      </c>
      <c r="M12" s="240" t="s">
        <v>189</v>
      </c>
      <c r="Q12" s="10"/>
      <c r="R12" s="8"/>
    </row>
    <row r="13" spans="2:18" ht="15.75">
      <c r="B13" s="240"/>
      <c r="C13" s="241"/>
      <c r="D13" s="242"/>
      <c r="E13" s="19" t="s">
        <v>151</v>
      </c>
      <c r="F13" s="243"/>
      <c r="G13" s="243"/>
      <c r="H13" s="244"/>
      <c r="I13" s="20" t="s">
        <v>155</v>
      </c>
      <c r="J13" s="21">
        <v>2000</v>
      </c>
      <c r="K13" s="22">
        <v>1975.09</v>
      </c>
      <c r="L13" s="21">
        <v>24.91</v>
      </c>
      <c r="M13" s="240"/>
      <c r="Q13" s="10"/>
      <c r="R13" s="8"/>
    </row>
    <row r="14" spans="2:18" ht="15.75">
      <c r="B14" s="240" t="s">
        <v>144</v>
      </c>
      <c r="C14" s="241" t="s">
        <v>148</v>
      </c>
      <c r="D14" s="242" t="s">
        <v>149</v>
      </c>
      <c r="E14" s="19" t="s">
        <v>156</v>
      </c>
      <c r="F14" s="243" t="s">
        <v>158</v>
      </c>
      <c r="G14" s="243" t="s">
        <v>159</v>
      </c>
      <c r="H14" s="244">
        <v>45082</v>
      </c>
      <c r="I14" s="20" t="s">
        <v>154</v>
      </c>
      <c r="J14" s="21">
        <v>2500</v>
      </c>
      <c r="K14" s="22">
        <v>2210.74</v>
      </c>
      <c r="L14" s="21">
        <v>289.26</v>
      </c>
      <c r="M14" s="240" t="s">
        <v>189</v>
      </c>
      <c r="Q14" s="10"/>
      <c r="R14" s="8"/>
    </row>
    <row r="15" spans="2:18" ht="25.5" customHeight="1">
      <c r="B15" s="240"/>
      <c r="C15" s="241"/>
      <c r="D15" s="242"/>
      <c r="E15" s="19" t="s">
        <v>157</v>
      </c>
      <c r="F15" s="243"/>
      <c r="G15" s="243"/>
      <c r="H15" s="245"/>
      <c r="I15" s="20" t="s">
        <v>155</v>
      </c>
      <c r="J15" s="21">
        <v>2000</v>
      </c>
      <c r="K15" s="22">
        <v>1366.52</v>
      </c>
      <c r="L15" s="21">
        <v>633.48</v>
      </c>
      <c r="M15" s="240"/>
      <c r="Q15" s="10"/>
      <c r="R15" s="8"/>
    </row>
    <row r="16" spans="2:18" ht="15.75">
      <c r="B16" s="240" t="s">
        <v>179</v>
      </c>
      <c r="C16" s="241" t="s">
        <v>146</v>
      </c>
      <c r="D16" s="242" t="s">
        <v>147</v>
      </c>
      <c r="E16" s="19" t="s">
        <v>180</v>
      </c>
      <c r="F16" s="243" t="s">
        <v>182</v>
      </c>
      <c r="G16" s="243" t="s">
        <v>183</v>
      </c>
      <c r="H16" s="244"/>
      <c r="I16" s="20" t="s">
        <v>154</v>
      </c>
      <c r="J16" s="21">
        <v>2500</v>
      </c>
      <c r="K16" s="22">
        <v>1403.65</v>
      </c>
      <c r="L16" s="21"/>
      <c r="M16" s="240"/>
      <c r="Q16" s="10"/>
      <c r="R16" s="8"/>
    </row>
    <row r="17" spans="2:18" ht="15.75">
      <c r="B17" s="240"/>
      <c r="C17" s="241"/>
      <c r="D17" s="242"/>
      <c r="E17" s="19" t="s">
        <v>181</v>
      </c>
      <c r="F17" s="243"/>
      <c r="G17" s="243"/>
      <c r="H17" s="244"/>
      <c r="I17" s="20" t="s">
        <v>155</v>
      </c>
      <c r="J17" s="21">
        <v>2000</v>
      </c>
      <c r="K17" s="22">
        <v>1240</v>
      </c>
      <c r="L17" s="21"/>
      <c r="M17" s="240"/>
      <c r="Q17" s="10"/>
      <c r="R17" s="8"/>
    </row>
    <row r="18" spans="2:18" ht="15.75" customHeight="1">
      <c r="B18" s="240" t="s">
        <v>186</v>
      </c>
      <c r="C18" s="241" t="s">
        <v>148</v>
      </c>
      <c r="D18" s="242" t="s">
        <v>149</v>
      </c>
      <c r="E18" s="19" t="s">
        <v>184</v>
      </c>
      <c r="F18" s="243" t="s">
        <v>187</v>
      </c>
      <c r="G18" s="243" t="s">
        <v>188</v>
      </c>
      <c r="H18" s="244"/>
      <c r="I18" s="20" t="s">
        <v>154</v>
      </c>
      <c r="J18" s="21">
        <v>2500</v>
      </c>
      <c r="K18" s="22">
        <v>0</v>
      </c>
      <c r="L18" s="21"/>
      <c r="M18" s="240"/>
      <c r="Q18" s="10"/>
      <c r="R18" s="8"/>
    </row>
    <row r="19" spans="2:18" ht="15.75" customHeight="1">
      <c r="B19" s="240"/>
      <c r="C19" s="241"/>
      <c r="D19" s="242"/>
      <c r="E19" s="19" t="s">
        <v>185</v>
      </c>
      <c r="F19" s="243"/>
      <c r="G19" s="243"/>
      <c r="H19" s="245"/>
      <c r="I19" s="20" t="s">
        <v>155</v>
      </c>
      <c r="J19" s="21">
        <v>2000</v>
      </c>
      <c r="K19" s="22">
        <v>0</v>
      </c>
      <c r="L19" s="21"/>
      <c r="M19" s="240"/>
      <c r="Q19" s="10"/>
      <c r="R19" s="8"/>
    </row>
    <row r="20" spans="2:18" ht="15.75" customHeight="1">
      <c r="B20" s="240"/>
      <c r="C20" s="241"/>
      <c r="D20" s="242"/>
      <c r="E20" s="19"/>
      <c r="F20" s="243"/>
      <c r="G20" s="243"/>
      <c r="H20" s="244"/>
      <c r="I20" s="20"/>
      <c r="J20" s="21"/>
      <c r="K20" s="22"/>
      <c r="L20" s="21"/>
      <c r="M20" s="240"/>
      <c r="Q20" s="10"/>
      <c r="R20" s="8"/>
    </row>
    <row r="21" spans="2:18" ht="15.75" customHeight="1">
      <c r="B21" s="240"/>
      <c r="C21" s="241"/>
      <c r="D21" s="242"/>
      <c r="E21" s="19"/>
      <c r="F21" s="243"/>
      <c r="G21" s="243"/>
      <c r="H21" s="245"/>
      <c r="I21" s="20"/>
      <c r="J21" s="21"/>
      <c r="K21" s="22"/>
      <c r="L21" s="21"/>
      <c r="M21" s="240"/>
      <c r="Q21" s="10"/>
      <c r="R21" s="8"/>
    </row>
    <row r="22" spans="2:18" ht="15.75" customHeight="1">
      <c r="B22" s="240"/>
      <c r="C22" s="241"/>
      <c r="D22" s="242"/>
      <c r="E22" s="19"/>
      <c r="F22" s="243"/>
      <c r="G22" s="243"/>
      <c r="H22" s="244"/>
      <c r="I22" s="20"/>
      <c r="J22" s="21"/>
      <c r="K22" s="22"/>
      <c r="L22" s="21"/>
      <c r="M22" s="240"/>
      <c r="Q22" s="10"/>
      <c r="R22" s="8"/>
    </row>
    <row r="23" spans="2:18" ht="15.75" customHeight="1">
      <c r="B23" s="240"/>
      <c r="C23" s="241"/>
      <c r="D23" s="242"/>
      <c r="E23" s="19"/>
      <c r="F23" s="243"/>
      <c r="G23" s="243"/>
      <c r="H23" s="245"/>
      <c r="I23" s="20"/>
      <c r="J23" s="21"/>
      <c r="K23" s="22"/>
      <c r="L23" s="21"/>
      <c r="M23" s="240"/>
      <c r="Q23" s="10"/>
      <c r="R23" s="8"/>
    </row>
    <row r="24" spans="2:18" ht="15.75" customHeight="1">
      <c r="B24" s="240"/>
      <c r="C24" s="241"/>
      <c r="D24" s="242"/>
      <c r="E24" s="19"/>
      <c r="F24" s="243"/>
      <c r="G24" s="243"/>
      <c r="H24" s="244"/>
      <c r="I24" s="20"/>
      <c r="J24" s="21"/>
      <c r="K24" s="22"/>
      <c r="L24" s="21"/>
      <c r="M24" s="240"/>
      <c r="Q24" s="10"/>
      <c r="R24" s="8"/>
    </row>
    <row r="25" spans="2:18" ht="15.75" customHeight="1">
      <c r="B25" s="240"/>
      <c r="C25" s="241"/>
      <c r="D25" s="242"/>
      <c r="E25" s="19"/>
      <c r="F25" s="243"/>
      <c r="G25" s="243"/>
      <c r="H25" s="245"/>
      <c r="I25" s="20"/>
      <c r="J25" s="21"/>
      <c r="K25" s="22"/>
      <c r="L25" s="21"/>
      <c r="M25" s="240"/>
      <c r="Q25" s="10"/>
      <c r="R25" s="8"/>
    </row>
    <row r="26" spans="2:18" ht="15.75" customHeight="1">
      <c r="B26" s="240"/>
      <c r="C26" s="241"/>
      <c r="D26" s="242"/>
      <c r="E26" s="247"/>
      <c r="F26" s="243"/>
      <c r="G26" s="243"/>
      <c r="H26" s="244"/>
      <c r="I26" s="249"/>
      <c r="J26" s="258"/>
      <c r="K26" s="260"/>
      <c r="L26" s="258"/>
      <c r="M26" s="240"/>
      <c r="Q26" s="10"/>
      <c r="R26" s="8"/>
    </row>
    <row r="27" spans="2:18" ht="15.75" customHeight="1">
      <c r="B27" s="240"/>
      <c r="C27" s="241"/>
      <c r="D27" s="242"/>
      <c r="E27" s="248"/>
      <c r="F27" s="243"/>
      <c r="G27" s="243"/>
      <c r="H27" s="245"/>
      <c r="I27" s="250"/>
      <c r="J27" s="259"/>
      <c r="K27" s="261"/>
      <c r="L27" s="259"/>
      <c r="M27" s="240"/>
      <c r="Q27" s="10"/>
      <c r="R27" s="8"/>
    </row>
    <row r="28" spans="2:18" ht="15.75">
      <c r="B28" s="253" t="s">
        <v>56</v>
      </c>
      <c r="C28" s="253"/>
      <c r="D28" s="253"/>
      <c r="E28" s="253"/>
      <c r="F28" s="253"/>
      <c r="G28" s="253"/>
      <c r="H28" s="253"/>
      <c r="I28" s="253"/>
      <c r="J28" s="23">
        <f>SUM(J12:J27)</f>
        <v>18000</v>
      </c>
      <c r="K28" s="23">
        <f>SUM(K12:K27)</f>
        <v>10696</v>
      </c>
      <c r="L28" s="23">
        <f>SUM(L12:L27)</f>
        <v>947.6500000000001</v>
      </c>
      <c r="M28" s="24"/>
      <c r="Q28" s="10"/>
      <c r="R28" s="8"/>
    </row>
    <row r="29" spans="2:18" ht="20.25" customHeight="1">
      <c r="B29" s="252" t="s">
        <v>10</v>
      </c>
      <c r="C29" s="252"/>
      <c r="D29" s="252"/>
      <c r="E29" s="252"/>
      <c r="F29" s="252"/>
      <c r="G29" s="252"/>
      <c r="H29" s="252"/>
      <c r="I29" s="252"/>
      <c r="J29" s="25">
        <f>J28</f>
        <v>18000</v>
      </c>
      <c r="K29" s="25">
        <f>K28</f>
        <v>10696</v>
      </c>
      <c r="L29" s="26">
        <f>L28</f>
        <v>947.6500000000001</v>
      </c>
      <c r="M29" s="24"/>
      <c r="Q29" s="10"/>
      <c r="R29" s="8"/>
    </row>
    <row r="30" spans="2:18" ht="15.75">
      <c r="B30" s="255" t="s">
        <v>80</v>
      </c>
      <c r="C30" s="255"/>
      <c r="Q30" s="10"/>
      <c r="R30" s="8"/>
    </row>
    <row r="31" spans="17:18" ht="15.75">
      <c r="Q31" s="8"/>
      <c r="R31" s="8"/>
    </row>
    <row r="32" spans="2:18" ht="15.75"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Q32" s="8"/>
      <c r="R32" s="8"/>
    </row>
    <row r="33" spans="2:18" ht="15.75">
      <c r="B33" s="256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Q33" s="8"/>
      <c r="R33" s="8"/>
    </row>
    <row r="34" spans="2:18" ht="15.75">
      <c r="B34" s="254"/>
      <c r="C34" s="254"/>
      <c r="D34" s="254"/>
      <c r="E34" s="254"/>
      <c r="F34" s="254"/>
      <c r="G34" s="254"/>
      <c r="H34" s="254"/>
      <c r="I34" s="254"/>
      <c r="J34" s="14"/>
      <c r="K34" s="13"/>
      <c r="L34" s="13"/>
      <c r="M34" s="13"/>
      <c r="Q34" s="8"/>
      <c r="R34" s="8"/>
    </row>
    <row r="35" spans="2:18" ht="15.75"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Q35" s="8"/>
      <c r="R35" s="8"/>
    </row>
    <row r="36" spans="2:18" ht="15.75"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Q36" s="8"/>
      <c r="R36" s="8"/>
    </row>
    <row r="37" spans="17:18" ht="15.75">
      <c r="Q37" s="8"/>
      <c r="R37" s="8"/>
    </row>
    <row r="38" spans="17:18" ht="15.75">
      <c r="Q38" s="8"/>
      <c r="R38" s="8"/>
    </row>
    <row r="39" spans="17:18" ht="15.75">
      <c r="Q39" s="8"/>
      <c r="R39" s="8"/>
    </row>
    <row r="40" spans="17:18" ht="15.75">
      <c r="Q40" s="8"/>
      <c r="R40" s="8"/>
    </row>
  </sheetData>
  <sheetProtection selectLockedCells="1" selectUnlockedCells="1"/>
  <mergeCells count="71">
    <mergeCell ref="J26:J27"/>
    <mergeCell ref="K26:K27"/>
    <mergeCell ref="L26:L27"/>
    <mergeCell ref="M24:M25"/>
    <mergeCell ref="B24:B25"/>
    <mergeCell ref="C24:C25"/>
    <mergeCell ref="D24:D25"/>
    <mergeCell ref="F24:F25"/>
    <mergeCell ref="G24:G25"/>
    <mergeCell ref="H24:H25"/>
    <mergeCell ref="B34:I34"/>
    <mergeCell ref="B35:M35"/>
    <mergeCell ref="B30:C30"/>
    <mergeCell ref="B14:B15"/>
    <mergeCell ref="C14:C15"/>
    <mergeCell ref="D14:D15"/>
    <mergeCell ref="F14:F15"/>
    <mergeCell ref="G14:G15"/>
    <mergeCell ref="B33:M33"/>
    <mergeCell ref="H14:H15"/>
    <mergeCell ref="C8:D8"/>
    <mergeCell ref="G12:G13"/>
    <mergeCell ref="H12:H13"/>
    <mergeCell ref="B10:M10"/>
    <mergeCell ref="F12:F13"/>
    <mergeCell ref="B36:M36"/>
    <mergeCell ref="B29:I29"/>
    <mergeCell ref="B28:I28"/>
    <mergeCell ref="B12:B13"/>
    <mergeCell ref="C12:C13"/>
    <mergeCell ref="B32:M32"/>
    <mergeCell ref="G26:G27"/>
    <mergeCell ref="H26:H27"/>
    <mergeCell ref="M26:M27"/>
    <mergeCell ref="B26:B27"/>
    <mergeCell ref="C26:C27"/>
    <mergeCell ref="D26:D27"/>
    <mergeCell ref="F26:F27"/>
    <mergeCell ref="E26:E27"/>
    <mergeCell ref="I26:I27"/>
    <mergeCell ref="F18:F19"/>
    <mergeCell ref="G18:G19"/>
    <mergeCell ref="H18:H19"/>
    <mergeCell ref="M12:M13"/>
    <mergeCell ref="D12:D13"/>
    <mergeCell ref="M14:M15"/>
    <mergeCell ref="M18:M19"/>
    <mergeCell ref="M16:M17"/>
    <mergeCell ref="B16:B17"/>
    <mergeCell ref="C16:C17"/>
    <mergeCell ref="D16:D17"/>
    <mergeCell ref="F16:F17"/>
    <mergeCell ref="G16:G17"/>
    <mergeCell ref="H16:H17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M22:M23"/>
    <mergeCell ref="B22:B23"/>
    <mergeCell ref="C22:C23"/>
    <mergeCell ref="D22:D23"/>
    <mergeCell ref="F22:F23"/>
    <mergeCell ref="G22:G23"/>
    <mergeCell ref="H22:H23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2022-09-22T11:28:07Z</cp:lastPrinted>
  <dcterms:created xsi:type="dcterms:W3CDTF">2019-08-14T12:15:10Z</dcterms:created>
  <dcterms:modified xsi:type="dcterms:W3CDTF">2023-09-22T13:16:11Z</dcterms:modified>
  <cp:category/>
  <cp:version/>
  <cp:contentType/>
  <cp:contentStatus/>
</cp:coreProperties>
</file>