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CONTRATOS JULHO" sheetId="8" r:id="rId1"/>
  </sheets>
  <calcPr calcId="125725"/>
</workbook>
</file>

<file path=xl/calcChain.xml><?xml version="1.0" encoding="utf-8"?>
<calcChain xmlns="http://schemas.openxmlformats.org/spreadsheetml/2006/main">
  <c r="O23" i="8"/>
  <c r="Q23"/>
  <c r="P34"/>
  <c r="O34"/>
  <c r="P20"/>
  <c r="P18"/>
  <c r="O18"/>
  <c r="Q18"/>
  <c r="O16"/>
  <c r="Q16"/>
  <c r="P16"/>
  <c r="Q36"/>
  <c r="Q35"/>
  <c r="P23"/>
  <c r="N37"/>
  <c r="L37"/>
  <c r="Q33"/>
  <c r="Q32"/>
  <c r="O31"/>
  <c r="Q31"/>
  <c r="Q30"/>
  <c r="O29"/>
  <c r="Q29"/>
  <c r="Q28"/>
  <c r="Q27"/>
  <c r="P27"/>
  <c r="Q26"/>
  <c r="Q25"/>
  <c r="M23"/>
  <c r="M37"/>
  <c r="P21"/>
  <c r="O21"/>
  <c r="Q21"/>
  <c r="Q20"/>
  <c r="Q19"/>
  <c r="O17"/>
  <c r="Q17"/>
  <c r="Q15"/>
  <c r="Q14"/>
  <c r="Q13"/>
  <c r="P13"/>
  <c r="O13"/>
  <c r="O37"/>
</calcChain>
</file>

<file path=xl/sharedStrings.xml><?xml version="1.0" encoding="utf-8"?>
<sst xmlns="http://schemas.openxmlformats.org/spreadsheetml/2006/main" count="149" uniqueCount="128">
  <si>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</si>
  <si>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</si>
  <si>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</si>
  <si>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</si>
  <si>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</si>
  <si>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</si>
  <si>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</si>
  <si>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</si>
  <si>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</si>
  <si>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</si>
  <si>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</si>
  <si>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</si>
  <si>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</si>
  <si>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</si>
  <si>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</si>
  <si>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</si>
  <si>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</si>
  <si>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</si>
  <si>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</si>
  <si>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</si>
  <si>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</si>
  <si>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</si>
  <si>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</si>
  <si>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</si>
  <si>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</si>
  <si>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</si>
  <si>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</si>
  <si>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</si>
  <si>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</si>
  <si>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</si>
  <si>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</si>
  <si>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</si>
  <si>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</si>
  <si>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</si>
  <si>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</si>
  <si>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</si>
  <si>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</si>
  <si>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</si>
  <si>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</si>
  <si>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</si>
  <si>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</si>
  <si>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</si>
  <si>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</si>
  <si>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</si>
  <si>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</si>
  <si>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</si>
  <si>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</si>
  <si>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</si>
  <si>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</si>
  <si>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</si>
  <si>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</si>
  <si>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</si>
  <si>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</si>
  <si>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</si>
  <si>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</si>
  <si>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</si>
  <si>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</si>
  <si>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</si>
  <si>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</si>
  <si>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</si>
  <si>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</si>
  <si>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</si>
  <si>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</si>
  <si>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</si>
  <si>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</si>
  <si>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</si>
  <si>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</si>
  <si>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</si>
  <si>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</si>
  <si>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</si>
  <si>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</si>
  <si>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</si>
  <si>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</si>
  <si>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</si>
  <si>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</si>
  <si>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</si>
  <si>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2019NE000327 2020NE000024</t>
  </si>
  <si>
    <t>2019NE000326 2020NE000023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</si>
  <si>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</si>
  <si>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</si>
  <si>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</si>
  <si>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</si>
  <si>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</si>
  <si>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</si>
  <si>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</si>
  <si>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</si>
  <si>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</si>
  <si>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</si>
  <si>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</si>
  <si>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</si>
  <si>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</si>
  <si>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</si>
  <si>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</si>
  <si>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</si>
  <si>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</si>
  <si>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</si>
  <si>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</si>
  <si>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</si>
  <si>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</si>
  <si>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</si>
  <si>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</si>
  <si>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 xml:space="preserve">2019NE000350 2020NE000017 2021NE000077 2021NE000078 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</si>
  <si>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</si>
  <si>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</si>
  <si>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</si>
  <si>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</si>
  <si>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</si>
  <si>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>Alessandra Rocha Britto    Jane Silva Amaral</t>
  </si>
  <si>
    <t xml:space="preserve">2020NE000112                                              </t>
  </si>
  <si>
    <t>2021NE000014</t>
  </si>
  <si>
    <t>2020NE000108</t>
  </si>
  <si>
    <t>2021NE000019</t>
  </si>
  <si>
    <t>2020NE00022 2019NE00143</t>
  </si>
  <si>
    <t>01/2021 Contrato</t>
  </si>
  <si>
    <t>320/2021</t>
  </si>
  <si>
    <t>A Estrutural - Estruturas Metalicas e Construções Ltda</t>
  </si>
  <si>
    <t>05.976.727/0001-22</t>
  </si>
  <si>
    <t>Levantamento Topográfico Planialtimétrico e um relatório fotográfico de uma área de 5.000m²</t>
  </si>
  <si>
    <t>2021NE000120</t>
  </si>
  <si>
    <t>02/2021 Contrato</t>
  </si>
  <si>
    <t>318/2021</t>
  </si>
  <si>
    <t>TECGEO SOLUÇÕES GEOTECNICAS LTDA</t>
  </si>
  <si>
    <t>38.487.346/0001-39</t>
  </si>
  <si>
    <t>Serviços de Sondagem de Simples Reconhecimento de Sub-Solo e Sondagem a Trado</t>
  </si>
  <si>
    <t>2021NE 000121</t>
  </si>
  <si>
    <t>3207/2021 DE 10 DE JUNHO DE 2021.</t>
  </si>
  <si>
    <t>0045/2021 DE 04 DE JANEIRO DE 2021.</t>
  </si>
  <si>
    <t>MÊS DE REFERÊNCIA:  ATÉ Julho/2021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</si>
</sst>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/>
    <xf numFmtId="4" fontId="2" fillId="3" borderId="2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vertical="center"/>
    </xf>
    <xf numFmtId="14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5" borderId="4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1019175</xdr:colOff>
      <xdr:row>4</xdr:row>
      <xdr:rowOff>114300</xdr:rowOff>
    </xdr:to>
    <xdr:pic>
      <xdr:nvPicPr>
        <xdr:cNvPr id="124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40" zoomScaleNormal="40" workbookViewId="0">
      <selection activeCell="Q40" sqref="A1:Q40"/>
    </sheetView>
  </sheetViews>
  <sheetFormatPr defaultRowHeight="12.75"/>
  <cols>
    <col min="1" max="1" width="15.5703125" customWidth="1"/>
    <col min="2" max="2" width="17" bestFit="1" customWidth="1"/>
    <col min="3" max="3" width="19" customWidth="1"/>
    <col min="4" max="4" width="18.140625" bestFit="1" customWidth="1"/>
    <col min="5" max="5" width="46.85546875" customWidth="1"/>
    <col min="6" max="6" width="30.7109375" bestFit="1" customWidth="1"/>
    <col min="7" max="7" width="34.85546875" bestFit="1" customWidth="1"/>
    <col min="8" max="8" width="33.85546875" customWidth="1"/>
    <col min="9" max="9" width="23.7109375" customWidth="1"/>
    <col min="10" max="11" width="18.7109375" bestFit="1" customWidth="1"/>
    <col min="12" max="12" width="20.140625" bestFit="1" customWidth="1"/>
    <col min="13" max="14" width="18.140625" bestFit="1" customWidth="1"/>
    <col min="15" max="15" width="19.5703125" bestFit="1" customWidth="1"/>
    <col min="16" max="16" width="18.7109375" bestFit="1" customWidth="1"/>
    <col min="17" max="17" width="17.5703125" bestFit="1" customWidth="1"/>
  </cols>
  <sheetData>
    <row r="1" spans="1:18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5.75">
      <c r="A8" s="1" t="s">
        <v>75</v>
      </c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5.75">
      <c r="A9" s="1" t="s">
        <v>127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5.75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21">
      <c r="A11" s="78" t="s">
        <v>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8" ht="63">
      <c r="A12" s="5" t="s">
        <v>10</v>
      </c>
      <c r="B12" s="5" t="s">
        <v>11</v>
      </c>
      <c r="C12" s="5" t="s">
        <v>12</v>
      </c>
      <c r="D12" s="5" t="s">
        <v>4</v>
      </c>
      <c r="E12" s="5" t="s">
        <v>13</v>
      </c>
      <c r="F12" s="5" t="s">
        <v>14</v>
      </c>
      <c r="G12" s="5" t="s">
        <v>1</v>
      </c>
      <c r="H12" s="5" t="s">
        <v>15</v>
      </c>
      <c r="I12" s="5" t="s">
        <v>5</v>
      </c>
      <c r="J12" s="5" t="s">
        <v>2</v>
      </c>
      <c r="K12" s="5" t="s">
        <v>3</v>
      </c>
      <c r="L12" s="5" t="s">
        <v>16</v>
      </c>
      <c r="M12" s="5" t="s">
        <v>17</v>
      </c>
      <c r="N12" s="5" t="s">
        <v>18</v>
      </c>
      <c r="O12" s="5" t="s">
        <v>19</v>
      </c>
      <c r="P12" s="5" t="s">
        <v>20</v>
      </c>
      <c r="Q12" s="5" t="s">
        <v>6</v>
      </c>
    </row>
    <row r="13" spans="1:18" ht="94.5">
      <c r="A13" s="10" t="s">
        <v>23</v>
      </c>
      <c r="B13" s="10" t="s">
        <v>23</v>
      </c>
      <c r="C13" s="11" t="s">
        <v>22</v>
      </c>
      <c r="D13" s="12" t="s">
        <v>25</v>
      </c>
      <c r="E13" s="11" t="s">
        <v>24</v>
      </c>
      <c r="F13" s="13" t="s">
        <v>26</v>
      </c>
      <c r="G13" s="12" t="s">
        <v>61</v>
      </c>
      <c r="H13" s="14" t="s">
        <v>91</v>
      </c>
      <c r="I13" s="15" t="s">
        <v>112</v>
      </c>
      <c r="J13" s="16">
        <v>43593</v>
      </c>
      <c r="K13" s="16">
        <v>44309</v>
      </c>
      <c r="L13" s="17">
        <v>1468570.99</v>
      </c>
      <c r="M13" s="17">
        <v>4883.96</v>
      </c>
      <c r="N13" s="17">
        <v>117387.88</v>
      </c>
      <c r="O13" s="17">
        <f>462088.02+102732.97+16431.4+502873.71+401685.22</f>
        <v>1485811.32</v>
      </c>
      <c r="P13" s="17">
        <f>256061.27+95557.66+7638.25+102830.84+119164.37+95209.15+809349.78</f>
        <v>1485811.32</v>
      </c>
      <c r="Q13" s="17">
        <f t="shared" ref="Q13:Q21" si="0">(O13*100)/(L13+M13+N13)</f>
        <v>93.397744389368739</v>
      </c>
      <c r="R13" s="9"/>
    </row>
    <row r="14" spans="1:18" ht="84.75" customHeight="1">
      <c r="A14" s="18" t="s">
        <v>78</v>
      </c>
      <c r="B14" s="10" t="s">
        <v>46</v>
      </c>
      <c r="C14" s="12" t="s">
        <v>45</v>
      </c>
      <c r="D14" s="11"/>
      <c r="E14" s="14" t="s">
        <v>79</v>
      </c>
      <c r="F14" s="12" t="s">
        <v>80</v>
      </c>
      <c r="G14" s="12" t="s">
        <v>44</v>
      </c>
      <c r="H14" s="14" t="s">
        <v>43</v>
      </c>
      <c r="I14" s="12" t="s">
        <v>81</v>
      </c>
      <c r="J14" s="16">
        <v>43467</v>
      </c>
      <c r="K14" s="16">
        <v>44785</v>
      </c>
      <c r="L14" s="17">
        <v>15000</v>
      </c>
      <c r="M14" s="17">
        <v>0</v>
      </c>
      <c r="N14" s="17">
        <v>0</v>
      </c>
      <c r="O14" s="17">
        <v>0</v>
      </c>
      <c r="P14" s="17">
        <v>0</v>
      </c>
      <c r="Q14" s="17">
        <f t="shared" si="0"/>
        <v>0</v>
      </c>
      <c r="R14" s="9"/>
    </row>
    <row r="15" spans="1:18" ht="15.75" customHeight="1">
      <c r="A15" s="79" t="s">
        <v>83</v>
      </c>
      <c r="B15" s="76" t="s">
        <v>52</v>
      </c>
      <c r="C15" s="72" t="s">
        <v>32</v>
      </c>
      <c r="D15" s="24"/>
      <c r="E15" s="74" t="s">
        <v>27</v>
      </c>
      <c r="F15" s="76" t="s">
        <v>82</v>
      </c>
      <c r="G15" s="72" t="s">
        <v>35</v>
      </c>
      <c r="H15" s="54" t="s">
        <v>97</v>
      </c>
      <c r="I15" s="80" t="s">
        <v>104</v>
      </c>
      <c r="J15" s="16">
        <v>43711</v>
      </c>
      <c r="K15" s="16">
        <v>44076</v>
      </c>
      <c r="L15" s="17">
        <v>175200</v>
      </c>
      <c r="M15" s="17">
        <v>0</v>
      </c>
      <c r="N15" s="17">
        <v>0</v>
      </c>
      <c r="O15" s="17">
        <v>144540</v>
      </c>
      <c r="P15" s="17">
        <v>144540</v>
      </c>
      <c r="Q15" s="17">
        <f t="shared" si="0"/>
        <v>82.5</v>
      </c>
      <c r="R15" s="51"/>
    </row>
    <row r="16" spans="1:18" ht="45.75" customHeight="1">
      <c r="A16" s="79"/>
      <c r="B16" s="77"/>
      <c r="C16" s="73"/>
      <c r="D16" s="25"/>
      <c r="E16" s="75"/>
      <c r="F16" s="77"/>
      <c r="G16" s="73"/>
      <c r="H16" s="55"/>
      <c r="I16" s="81"/>
      <c r="J16" s="16">
        <v>44077</v>
      </c>
      <c r="K16" s="16">
        <v>44441</v>
      </c>
      <c r="L16" s="17">
        <v>58400</v>
      </c>
      <c r="M16" s="17">
        <v>175200</v>
      </c>
      <c r="N16" s="17">
        <v>0</v>
      </c>
      <c r="O16" s="17">
        <f>43800+14600+14600+14600+14600+14600+14600</f>
        <v>131400</v>
      </c>
      <c r="P16" s="17">
        <f>58400+14600+14600+14600+14600</f>
        <v>116800</v>
      </c>
      <c r="Q16" s="17">
        <f t="shared" si="0"/>
        <v>56.25</v>
      </c>
      <c r="R16" s="51"/>
    </row>
    <row r="17" spans="1:18" ht="49.5" customHeight="1">
      <c r="A17" s="52" t="s">
        <v>53</v>
      </c>
      <c r="B17" s="56" t="s">
        <v>54</v>
      </c>
      <c r="C17" s="52" t="s">
        <v>55</v>
      </c>
      <c r="D17" s="19"/>
      <c r="E17" s="64" t="s">
        <v>56</v>
      </c>
      <c r="F17" s="56" t="s">
        <v>57</v>
      </c>
      <c r="G17" s="52" t="s">
        <v>35</v>
      </c>
      <c r="H17" s="54" t="s">
        <v>97</v>
      </c>
      <c r="I17" s="52" t="s">
        <v>103</v>
      </c>
      <c r="J17" s="20">
        <v>43683</v>
      </c>
      <c r="K17" s="20">
        <v>44048</v>
      </c>
      <c r="L17" s="21">
        <v>46439.88</v>
      </c>
      <c r="M17" s="21">
        <v>0</v>
      </c>
      <c r="N17" s="21">
        <v>0</v>
      </c>
      <c r="O17" s="21">
        <f>3353.99+3869.99+3869.99+3869.99+3869.99+3869.99+3869.99+3869.99+3869.99+3869.99</f>
        <v>38183.899999999987</v>
      </c>
      <c r="P17" s="21">
        <v>3818.9</v>
      </c>
      <c r="Q17" s="21">
        <f t="shared" si="0"/>
        <v>82.22221935112664</v>
      </c>
      <c r="R17" s="51"/>
    </row>
    <row r="18" spans="1:18" ht="48.75" customHeight="1">
      <c r="A18" s="93"/>
      <c r="B18" s="94"/>
      <c r="C18" s="53"/>
      <c r="D18" s="22"/>
      <c r="E18" s="65"/>
      <c r="F18" s="57"/>
      <c r="G18" s="53"/>
      <c r="H18" s="55"/>
      <c r="I18" s="53"/>
      <c r="J18" s="20">
        <v>44049</v>
      </c>
      <c r="K18" s="20">
        <v>44413</v>
      </c>
      <c r="L18" s="21">
        <v>46439.88</v>
      </c>
      <c r="M18" s="21">
        <v>0</v>
      </c>
      <c r="N18" s="21">
        <v>0</v>
      </c>
      <c r="O18" s="21">
        <f>15479.96+3869.99+3869.99+3869.99+3869.99+12591.39</f>
        <v>43551.30999999999</v>
      </c>
      <c r="P18" s="21">
        <f>23219.94+3869.99+3869.99+7829.2</f>
        <v>38789.119999999995</v>
      </c>
      <c r="Q18" s="23">
        <f>(O18*100)/(L18+M18+N18)</f>
        <v>93.779979620963687</v>
      </c>
      <c r="R18" s="51"/>
    </row>
    <row r="19" spans="1:18" ht="29.25" customHeight="1">
      <c r="A19" s="66" t="s">
        <v>84</v>
      </c>
      <c r="B19" s="67" t="s">
        <v>54</v>
      </c>
      <c r="C19" s="66" t="s">
        <v>55</v>
      </c>
      <c r="D19" s="68"/>
      <c r="E19" s="69" t="s">
        <v>85</v>
      </c>
      <c r="F19" s="67" t="s">
        <v>86</v>
      </c>
      <c r="G19" s="66" t="s">
        <v>35</v>
      </c>
      <c r="H19" s="61" t="s">
        <v>97</v>
      </c>
      <c r="I19" s="66" t="s">
        <v>102</v>
      </c>
      <c r="J19" s="20">
        <v>43692</v>
      </c>
      <c r="K19" s="20">
        <v>44057</v>
      </c>
      <c r="L19" s="21">
        <v>22800</v>
      </c>
      <c r="M19" s="21">
        <v>0</v>
      </c>
      <c r="N19" s="21">
        <v>0</v>
      </c>
      <c r="O19" s="21">
        <v>13616.67</v>
      </c>
      <c r="P19" s="21">
        <v>13616.67</v>
      </c>
      <c r="Q19" s="21">
        <f t="shared" si="0"/>
        <v>59.722236842105261</v>
      </c>
      <c r="R19" s="51"/>
    </row>
    <row r="20" spans="1:18" ht="54" customHeight="1">
      <c r="A20" s="66"/>
      <c r="B20" s="67"/>
      <c r="C20" s="66"/>
      <c r="D20" s="68"/>
      <c r="E20" s="69"/>
      <c r="F20" s="67"/>
      <c r="G20" s="66"/>
      <c r="H20" s="61"/>
      <c r="I20" s="66"/>
      <c r="J20" s="20">
        <v>44089</v>
      </c>
      <c r="K20" s="20">
        <v>44422</v>
      </c>
      <c r="L20" s="21">
        <v>8550</v>
      </c>
      <c r="M20" s="21">
        <v>14250</v>
      </c>
      <c r="N20" s="21">
        <v>0</v>
      </c>
      <c r="O20" s="21">
        <v>13300</v>
      </c>
      <c r="P20" s="21">
        <f>7600+3800</f>
        <v>11400</v>
      </c>
      <c r="Q20" s="21">
        <f t="shared" si="0"/>
        <v>58.333333333333336</v>
      </c>
      <c r="R20" s="51"/>
    </row>
    <row r="21" spans="1:18" ht="31.5" customHeight="1">
      <c r="A21" s="52" t="s">
        <v>58</v>
      </c>
      <c r="B21" s="56" t="s">
        <v>29</v>
      </c>
      <c r="C21" s="52" t="s">
        <v>55</v>
      </c>
      <c r="D21" s="82"/>
      <c r="E21" s="64" t="s">
        <v>59</v>
      </c>
      <c r="F21" s="56" t="s">
        <v>60</v>
      </c>
      <c r="G21" s="52" t="s">
        <v>41</v>
      </c>
      <c r="H21" s="84" t="s">
        <v>31</v>
      </c>
      <c r="I21" s="52" t="s">
        <v>98</v>
      </c>
      <c r="J21" s="95">
        <v>43691</v>
      </c>
      <c r="K21" s="95">
        <v>44244</v>
      </c>
      <c r="L21" s="70">
        <v>11832.8</v>
      </c>
      <c r="M21" s="70">
        <v>8452.68</v>
      </c>
      <c r="N21" s="70">
        <v>0</v>
      </c>
      <c r="O21" s="21">
        <f>1056.44+9450.96+991.66</f>
        <v>11499.06</v>
      </c>
      <c r="P21" s="21">
        <f>10507.96+991.66</f>
        <v>11499.619999999999</v>
      </c>
      <c r="Q21" s="70">
        <f t="shared" si="0"/>
        <v>56.686161727501641</v>
      </c>
      <c r="R21" s="51"/>
    </row>
    <row r="22" spans="1:18" ht="28.5" customHeight="1">
      <c r="A22" s="53"/>
      <c r="B22" s="57"/>
      <c r="C22" s="53"/>
      <c r="D22" s="83"/>
      <c r="E22" s="65"/>
      <c r="F22" s="57"/>
      <c r="G22" s="53"/>
      <c r="H22" s="85"/>
      <c r="I22" s="53"/>
      <c r="J22" s="96"/>
      <c r="K22" s="96"/>
      <c r="L22" s="71"/>
      <c r="M22" s="71"/>
      <c r="N22" s="71"/>
      <c r="O22" s="21">
        <v>5776.54</v>
      </c>
      <c r="P22" s="21">
        <v>5776.54</v>
      </c>
      <c r="Q22" s="71"/>
      <c r="R22" s="51"/>
    </row>
    <row r="23" spans="1:18" ht="15.75" customHeight="1">
      <c r="A23" s="62" t="s">
        <v>51</v>
      </c>
      <c r="B23" s="97" t="s">
        <v>37</v>
      </c>
      <c r="C23" s="97" t="s">
        <v>30</v>
      </c>
      <c r="D23" s="97"/>
      <c r="E23" s="99" t="s">
        <v>38</v>
      </c>
      <c r="F23" s="97" t="s">
        <v>42</v>
      </c>
      <c r="G23" s="62" t="s">
        <v>39</v>
      </c>
      <c r="H23" s="89" t="s">
        <v>40</v>
      </c>
      <c r="I23" s="62" t="s">
        <v>105</v>
      </c>
      <c r="J23" s="6">
        <v>43804</v>
      </c>
      <c r="K23" s="6">
        <v>44170</v>
      </c>
      <c r="L23" s="91">
        <v>2724</v>
      </c>
      <c r="M23" s="91">
        <f>2724+2724</f>
        <v>5448</v>
      </c>
      <c r="N23" s="91">
        <v>0</v>
      </c>
      <c r="O23" s="91">
        <f>2497+227+1816+681+454+227+227+227+227</f>
        <v>6583</v>
      </c>
      <c r="P23" s="91">
        <f>4540+227+227+227+681+227</f>
        <v>6129</v>
      </c>
      <c r="Q23" s="91">
        <f>(O23*100)/(L23+M23+N23)</f>
        <v>80.555555555555557</v>
      </c>
      <c r="R23" s="9"/>
    </row>
    <row r="24" spans="1:18" ht="93" customHeight="1">
      <c r="A24" s="63"/>
      <c r="B24" s="98"/>
      <c r="C24" s="98"/>
      <c r="D24" s="98"/>
      <c r="E24" s="100"/>
      <c r="F24" s="98"/>
      <c r="G24" s="63"/>
      <c r="H24" s="90"/>
      <c r="I24" s="63"/>
      <c r="J24" s="6">
        <v>44170</v>
      </c>
      <c r="K24" s="6">
        <v>44535</v>
      </c>
      <c r="L24" s="92"/>
      <c r="M24" s="92"/>
      <c r="N24" s="92"/>
      <c r="O24" s="92"/>
      <c r="P24" s="92"/>
      <c r="Q24" s="92"/>
      <c r="R24" s="9"/>
    </row>
    <row r="25" spans="1:18" ht="47.25">
      <c r="A25" s="18" t="s">
        <v>62</v>
      </c>
      <c r="B25" s="13" t="s">
        <v>63</v>
      </c>
      <c r="C25" s="12" t="s">
        <v>32</v>
      </c>
      <c r="D25" s="26"/>
      <c r="E25" s="27" t="s">
        <v>64</v>
      </c>
      <c r="F25" s="13" t="s">
        <v>48</v>
      </c>
      <c r="G25" s="12" t="s">
        <v>65</v>
      </c>
      <c r="H25" s="14" t="s">
        <v>31</v>
      </c>
      <c r="I25" s="12" t="s">
        <v>76</v>
      </c>
      <c r="J25" s="16">
        <v>43739</v>
      </c>
      <c r="K25" s="16">
        <v>43919</v>
      </c>
      <c r="L25" s="17">
        <v>410.52</v>
      </c>
      <c r="M25" s="17">
        <v>0</v>
      </c>
      <c r="N25" s="17">
        <v>0</v>
      </c>
      <c r="O25" s="17">
        <v>68.42</v>
      </c>
      <c r="P25" s="17">
        <v>0</v>
      </c>
      <c r="Q25" s="17">
        <f t="shared" ref="Q25:Q36" si="1">(O25*100)/(L25+M25+N25)</f>
        <v>16.666666666666668</v>
      </c>
      <c r="R25" s="9"/>
    </row>
    <row r="26" spans="1:18" ht="47.25">
      <c r="A26" s="15" t="s">
        <v>66</v>
      </c>
      <c r="B26" s="28" t="s">
        <v>63</v>
      </c>
      <c r="C26" s="15" t="s">
        <v>49</v>
      </c>
      <c r="D26" s="29"/>
      <c r="E26" s="30" t="s">
        <v>50</v>
      </c>
      <c r="F26" s="28" t="s">
        <v>47</v>
      </c>
      <c r="G26" s="15" t="s">
        <v>67</v>
      </c>
      <c r="H26" s="31" t="s">
        <v>31</v>
      </c>
      <c r="I26" s="15" t="s">
        <v>77</v>
      </c>
      <c r="J26" s="20">
        <v>43739</v>
      </c>
      <c r="K26" s="20">
        <v>43919</v>
      </c>
      <c r="L26" s="21">
        <v>171.72</v>
      </c>
      <c r="M26" s="21">
        <v>0</v>
      </c>
      <c r="N26" s="21">
        <v>0</v>
      </c>
      <c r="O26" s="21">
        <v>171.72</v>
      </c>
      <c r="P26" s="21">
        <v>171.72</v>
      </c>
      <c r="Q26" s="21">
        <f t="shared" si="1"/>
        <v>100</v>
      </c>
      <c r="R26" s="9"/>
    </row>
    <row r="27" spans="1:18" ht="31.5">
      <c r="A27" s="79" t="s">
        <v>68</v>
      </c>
      <c r="B27" s="86" t="s">
        <v>72</v>
      </c>
      <c r="C27" s="60" t="s">
        <v>55</v>
      </c>
      <c r="D27" s="87"/>
      <c r="E27" s="88" t="s">
        <v>69</v>
      </c>
      <c r="F27" s="86" t="s">
        <v>71</v>
      </c>
      <c r="G27" s="60" t="s">
        <v>70</v>
      </c>
      <c r="H27" s="14" t="s">
        <v>43</v>
      </c>
      <c r="I27" s="60" t="s">
        <v>101</v>
      </c>
      <c r="J27" s="16">
        <v>43753</v>
      </c>
      <c r="K27" s="16">
        <v>44118</v>
      </c>
      <c r="L27" s="17">
        <v>50000</v>
      </c>
      <c r="M27" s="17">
        <v>0</v>
      </c>
      <c r="N27" s="17">
        <v>0</v>
      </c>
      <c r="O27" s="17">
        <v>5017.58</v>
      </c>
      <c r="P27" s="17">
        <f>2166.85+2940.73</f>
        <v>5107.58</v>
      </c>
      <c r="Q27" s="17">
        <f t="shared" si="1"/>
        <v>10.035159999999999</v>
      </c>
      <c r="R27" s="51"/>
    </row>
    <row r="28" spans="1:18" ht="39.75" customHeight="1">
      <c r="A28" s="79"/>
      <c r="B28" s="86"/>
      <c r="C28" s="60"/>
      <c r="D28" s="87"/>
      <c r="E28" s="88"/>
      <c r="F28" s="86"/>
      <c r="G28" s="60"/>
      <c r="H28" s="14" t="s">
        <v>43</v>
      </c>
      <c r="I28" s="60"/>
      <c r="J28" s="16">
        <v>44118</v>
      </c>
      <c r="K28" s="16">
        <v>44483</v>
      </c>
      <c r="L28" s="17">
        <v>10416.66</v>
      </c>
      <c r="M28" s="17">
        <v>0</v>
      </c>
      <c r="N28" s="17">
        <v>0</v>
      </c>
      <c r="O28" s="17">
        <v>7893.53</v>
      </c>
      <c r="P28" s="17">
        <v>6810.1</v>
      </c>
      <c r="Q28" s="17">
        <f t="shared" si="1"/>
        <v>75.777936497879367</v>
      </c>
      <c r="R28" s="51"/>
    </row>
    <row r="29" spans="1:18" ht="47.25">
      <c r="A29" s="52" t="s">
        <v>73</v>
      </c>
      <c r="B29" s="56" t="s">
        <v>74</v>
      </c>
      <c r="C29" s="52" t="s">
        <v>55</v>
      </c>
      <c r="D29" s="19"/>
      <c r="E29" s="103" t="s">
        <v>28</v>
      </c>
      <c r="F29" s="58" t="s">
        <v>33</v>
      </c>
      <c r="G29" s="72" t="s">
        <v>34</v>
      </c>
      <c r="H29" s="54" t="s">
        <v>107</v>
      </c>
      <c r="I29" s="32" t="s">
        <v>100</v>
      </c>
      <c r="J29" s="33">
        <v>43831</v>
      </c>
      <c r="K29" s="33">
        <v>44196</v>
      </c>
      <c r="L29" s="23">
        <v>60000</v>
      </c>
      <c r="M29" s="23">
        <v>0</v>
      </c>
      <c r="N29" s="23">
        <v>0</v>
      </c>
      <c r="O29" s="23">
        <f>23684.92+1131.62+1672.06</f>
        <v>26488.6</v>
      </c>
      <c r="P29" s="23">
        <v>26488.6</v>
      </c>
      <c r="Q29" s="34">
        <f t="shared" si="1"/>
        <v>44.147666666666666</v>
      </c>
      <c r="R29" s="51"/>
    </row>
    <row r="30" spans="1:18" ht="42" customHeight="1">
      <c r="A30" s="53"/>
      <c r="B30" s="57"/>
      <c r="C30" s="53"/>
      <c r="D30" s="35"/>
      <c r="E30" s="104"/>
      <c r="F30" s="59"/>
      <c r="G30" s="73"/>
      <c r="H30" s="55"/>
      <c r="I30" s="28" t="s">
        <v>99</v>
      </c>
      <c r="J30" s="20">
        <v>44197</v>
      </c>
      <c r="K30" s="20">
        <v>44561</v>
      </c>
      <c r="L30" s="21">
        <v>60000</v>
      </c>
      <c r="M30" s="21">
        <v>0</v>
      </c>
      <c r="N30" s="21">
        <v>0</v>
      </c>
      <c r="O30" s="21">
        <v>20737.400000000001</v>
      </c>
      <c r="P30" s="21">
        <v>17417.599999999999</v>
      </c>
      <c r="Q30" s="34">
        <f t="shared" si="1"/>
        <v>34.562333333333335</v>
      </c>
      <c r="R30" s="51"/>
    </row>
    <row r="31" spans="1:18" ht="15.75">
      <c r="A31" s="52" t="s">
        <v>87</v>
      </c>
      <c r="B31" s="56" t="s">
        <v>88</v>
      </c>
      <c r="C31" s="52" t="s">
        <v>55</v>
      </c>
      <c r="D31" s="82"/>
      <c r="E31" s="101" t="s">
        <v>90</v>
      </c>
      <c r="F31" s="58" t="s">
        <v>89</v>
      </c>
      <c r="G31" s="72" t="s">
        <v>106</v>
      </c>
      <c r="H31" s="52" t="s">
        <v>36</v>
      </c>
      <c r="I31" s="15" t="s">
        <v>108</v>
      </c>
      <c r="J31" s="20">
        <v>43916</v>
      </c>
      <c r="K31" s="20">
        <v>44267</v>
      </c>
      <c r="L31" s="21">
        <v>66000</v>
      </c>
      <c r="M31" s="21">
        <v>0</v>
      </c>
      <c r="N31" s="21">
        <v>0</v>
      </c>
      <c r="O31" s="21">
        <f>2676.95+2322.7+1795.29+3492.42+1638.78</f>
        <v>11926.140000000001</v>
      </c>
      <c r="P31" s="21">
        <v>11926.14</v>
      </c>
      <c r="Q31" s="34">
        <f t="shared" si="1"/>
        <v>18.069909090909093</v>
      </c>
      <c r="R31" s="9"/>
    </row>
    <row r="32" spans="1:18" ht="15.75">
      <c r="A32" s="53"/>
      <c r="B32" s="57"/>
      <c r="C32" s="53"/>
      <c r="D32" s="83"/>
      <c r="E32" s="102"/>
      <c r="F32" s="59"/>
      <c r="G32" s="73"/>
      <c r="H32" s="53"/>
      <c r="I32" s="15" t="s">
        <v>109</v>
      </c>
      <c r="J32" s="20">
        <v>44268</v>
      </c>
      <c r="K32" s="20">
        <v>44632</v>
      </c>
      <c r="L32" s="21">
        <v>60000</v>
      </c>
      <c r="M32" s="21">
        <v>0</v>
      </c>
      <c r="N32" s="21">
        <v>0</v>
      </c>
      <c r="O32" s="21">
        <v>9532.6</v>
      </c>
      <c r="P32" s="21">
        <v>9532.6</v>
      </c>
      <c r="Q32" s="34">
        <f t="shared" si="1"/>
        <v>15.887666666666666</v>
      </c>
      <c r="R32" s="9"/>
    </row>
    <row r="33" spans="1:18" ht="15.75">
      <c r="A33" s="52" t="s">
        <v>92</v>
      </c>
      <c r="B33" s="56" t="s">
        <v>93</v>
      </c>
      <c r="C33" s="52" t="s">
        <v>55</v>
      </c>
      <c r="D33" s="82"/>
      <c r="E33" s="103" t="s">
        <v>94</v>
      </c>
      <c r="F33" s="58" t="s">
        <v>95</v>
      </c>
      <c r="G33" s="72" t="s">
        <v>96</v>
      </c>
      <c r="H33" s="52" t="s">
        <v>31</v>
      </c>
      <c r="I33" s="28" t="s">
        <v>110</v>
      </c>
      <c r="J33" s="95">
        <v>43906</v>
      </c>
      <c r="K33" s="95">
        <v>44635</v>
      </c>
      <c r="L33" s="70">
        <v>93.6</v>
      </c>
      <c r="M33" s="70">
        <v>886.56</v>
      </c>
      <c r="N33" s="70">
        <v>0</v>
      </c>
      <c r="O33" s="21">
        <v>163.36000000000001</v>
      </c>
      <c r="P33" s="21">
        <v>122.52</v>
      </c>
      <c r="Q33" s="108">
        <f t="shared" si="1"/>
        <v>16.666666666666668</v>
      </c>
      <c r="R33" s="51"/>
    </row>
    <row r="34" spans="1:18" ht="15.75">
      <c r="A34" s="53"/>
      <c r="B34" s="57"/>
      <c r="C34" s="53"/>
      <c r="D34" s="83"/>
      <c r="E34" s="104"/>
      <c r="F34" s="59"/>
      <c r="G34" s="73"/>
      <c r="H34" s="53"/>
      <c r="I34" s="28" t="s">
        <v>111</v>
      </c>
      <c r="J34" s="96"/>
      <c r="K34" s="96"/>
      <c r="L34" s="71"/>
      <c r="M34" s="71"/>
      <c r="N34" s="71"/>
      <c r="O34" s="21">
        <f>40.84+127.53</f>
        <v>168.37</v>
      </c>
      <c r="P34" s="21">
        <f>40.84+40.84</f>
        <v>81.680000000000007</v>
      </c>
      <c r="Q34" s="109"/>
      <c r="R34" s="51"/>
    </row>
    <row r="35" spans="1:18" ht="63">
      <c r="A35" s="36" t="s">
        <v>113</v>
      </c>
      <c r="B35" s="28" t="s">
        <v>114</v>
      </c>
      <c r="C35" s="15" t="s">
        <v>32</v>
      </c>
      <c r="D35" s="37" t="s">
        <v>125</v>
      </c>
      <c r="E35" s="14" t="s">
        <v>115</v>
      </c>
      <c r="F35" s="13" t="s">
        <v>116</v>
      </c>
      <c r="G35" s="14" t="s">
        <v>117</v>
      </c>
      <c r="H35" s="36"/>
      <c r="I35" s="28" t="s">
        <v>118</v>
      </c>
      <c r="J35" s="38">
        <v>44362</v>
      </c>
      <c r="K35" s="20">
        <v>44542</v>
      </c>
      <c r="L35" s="21">
        <v>6852.5</v>
      </c>
      <c r="M35" s="21">
        <v>0</v>
      </c>
      <c r="N35" s="21">
        <v>0</v>
      </c>
      <c r="O35" s="21">
        <v>0</v>
      </c>
      <c r="P35" s="21">
        <v>0</v>
      </c>
      <c r="Q35" s="39">
        <f t="shared" si="1"/>
        <v>0</v>
      </c>
      <c r="R35" s="9"/>
    </row>
    <row r="36" spans="1:18" ht="47.25">
      <c r="A36" s="40" t="s">
        <v>119</v>
      </c>
      <c r="B36" s="41" t="s">
        <v>120</v>
      </c>
      <c r="C36" s="42" t="s">
        <v>32</v>
      </c>
      <c r="D36" s="43" t="s">
        <v>126</v>
      </c>
      <c r="E36" s="44" t="s">
        <v>121</v>
      </c>
      <c r="F36" s="45" t="s">
        <v>122</v>
      </c>
      <c r="G36" s="46" t="s">
        <v>123</v>
      </c>
      <c r="H36" s="40"/>
      <c r="I36" s="41" t="s">
        <v>124</v>
      </c>
      <c r="J36" s="47">
        <v>44362</v>
      </c>
      <c r="K36" s="48">
        <v>44542</v>
      </c>
      <c r="L36" s="49">
        <v>9790</v>
      </c>
      <c r="M36" s="49">
        <v>0</v>
      </c>
      <c r="N36" s="49">
        <v>0</v>
      </c>
      <c r="O36" s="49">
        <v>0</v>
      </c>
      <c r="P36" s="49">
        <v>0</v>
      </c>
      <c r="Q36" s="50">
        <f t="shared" si="1"/>
        <v>0</v>
      </c>
      <c r="R36" s="9"/>
    </row>
    <row r="37" spans="1:18" ht="15.75">
      <c r="A37" s="105" t="s">
        <v>7</v>
      </c>
      <c r="B37" s="106"/>
      <c r="C37" s="106"/>
      <c r="D37" s="106"/>
      <c r="E37" s="106"/>
      <c r="F37" s="106"/>
      <c r="G37" s="106"/>
      <c r="H37" s="106"/>
      <c r="I37" s="106"/>
      <c r="J37" s="107"/>
      <c r="K37" s="7"/>
      <c r="L37" s="7">
        <f>SUM(L13:L34)</f>
        <v>2163050.0499999998</v>
      </c>
      <c r="M37" s="7">
        <f>SUM(M13:M34)</f>
        <v>209121.19999999998</v>
      </c>
      <c r="N37" s="7">
        <f>SUM(N13:N34)</f>
        <v>117387.88</v>
      </c>
      <c r="O37" s="7">
        <f>SUM(O13:O34)</f>
        <v>1976429.5200000003</v>
      </c>
      <c r="P37" s="7"/>
      <c r="Q37" s="8"/>
    </row>
    <row r="38" spans="1:18" ht="15.75">
      <c r="A38" s="3" t="s">
        <v>21</v>
      </c>
      <c r="B38" s="3"/>
      <c r="C38" s="3"/>
      <c r="D38" s="3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 ht="15.75">
      <c r="A39" s="2" t="s">
        <v>8</v>
      </c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101">
    <mergeCell ref="Q33:Q34"/>
    <mergeCell ref="J33:J34"/>
    <mergeCell ref="K33:K34"/>
    <mergeCell ref="L33:L34"/>
    <mergeCell ref="M33:M34"/>
    <mergeCell ref="N33:N34"/>
    <mergeCell ref="E29:E30"/>
    <mergeCell ref="A37:J37"/>
    <mergeCell ref="G31:G32"/>
    <mergeCell ref="H31:H32"/>
    <mergeCell ref="A33:A34"/>
    <mergeCell ref="B33:B34"/>
    <mergeCell ref="C33:C34"/>
    <mergeCell ref="D33:D34"/>
    <mergeCell ref="E33:E34"/>
    <mergeCell ref="F33:F34"/>
    <mergeCell ref="H33:H34"/>
    <mergeCell ref="A31:A32"/>
    <mergeCell ref="B31:B32"/>
    <mergeCell ref="C31:C32"/>
    <mergeCell ref="D31:D32"/>
    <mergeCell ref="E31:E32"/>
    <mergeCell ref="F31:F32"/>
    <mergeCell ref="G33:G34"/>
    <mergeCell ref="I23:I24"/>
    <mergeCell ref="L23:L24"/>
    <mergeCell ref="M23:M24"/>
    <mergeCell ref="N23:N24"/>
    <mergeCell ref="A23:A24"/>
    <mergeCell ref="B23:B24"/>
    <mergeCell ref="C23:C24"/>
    <mergeCell ref="D23:D24"/>
    <mergeCell ref="E23:E24"/>
    <mergeCell ref="F23:F24"/>
    <mergeCell ref="O23:O24"/>
    <mergeCell ref="P23:P24"/>
    <mergeCell ref="Q23:Q24"/>
    <mergeCell ref="I19:I20"/>
    <mergeCell ref="A17:A18"/>
    <mergeCell ref="B17:B18"/>
    <mergeCell ref="I21:I22"/>
    <mergeCell ref="J21:J22"/>
    <mergeCell ref="K21:K22"/>
    <mergeCell ref="L21:L22"/>
    <mergeCell ref="F19:F20"/>
    <mergeCell ref="G19:G20"/>
    <mergeCell ref="A27:A28"/>
    <mergeCell ref="H21:H22"/>
    <mergeCell ref="B27:B28"/>
    <mergeCell ref="C27:C28"/>
    <mergeCell ref="D27:D28"/>
    <mergeCell ref="E27:E28"/>
    <mergeCell ref="F27:F28"/>
    <mergeCell ref="H23:H24"/>
    <mergeCell ref="A11:Q11"/>
    <mergeCell ref="A15:A16"/>
    <mergeCell ref="B15:B16"/>
    <mergeCell ref="I15:I16"/>
    <mergeCell ref="B21:B22"/>
    <mergeCell ref="C21:C22"/>
    <mergeCell ref="D21:D22"/>
    <mergeCell ref="E21:E22"/>
    <mergeCell ref="F21:F22"/>
    <mergeCell ref="G21:G22"/>
    <mergeCell ref="M21:M22"/>
    <mergeCell ref="N21:N22"/>
    <mergeCell ref="Q21:Q22"/>
    <mergeCell ref="A21:A22"/>
    <mergeCell ref="G29:G30"/>
    <mergeCell ref="C15:C16"/>
    <mergeCell ref="E15:E16"/>
    <mergeCell ref="F15:F16"/>
    <mergeCell ref="G15:G16"/>
    <mergeCell ref="H15:H16"/>
    <mergeCell ref="C29:C30"/>
    <mergeCell ref="B29:B30"/>
    <mergeCell ref="A29:A30"/>
    <mergeCell ref="C17:C18"/>
    <mergeCell ref="E17:E18"/>
    <mergeCell ref="A19:A20"/>
    <mergeCell ref="B19:B20"/>
    <mergeCell ref="C19:C20"/>
    <mergeCell ref="D19:D20"/>
    <mergeCell ref="E19:E20"/>
    <mergeCell ref="I17:I18"/>
    <mergeCell ref="H17:H18"/>
    <mergeCell ref="G17:G18"/>
    <mergeCell ref="F17:F18"/>
    <mergeCell ref="H29:H30"/>
    <mergeCell ref="F29:F30"/>
    <mergeCell ref="I27:I28"/>
    <mergeCell ref="H19:H20"/>
    <mergeCell ref="G27:G28"/>
    <mergeCell ref="G23:G24"/>
    <mergeCell ref="R33:R34"/>
    <mergeCell ref="R15:R16"/>
    <mergeCell ref="R17:R18"/>
    <mergeCell ref="R19:R20"/>
    <mergeCell ref="R21:R22"/>
    <mergeCell ref="R27:R28"/>
    <mergeCell ref="R29:R30"/>
  </mergeCells>
  <pageMargins left="0.51181102362204722" right="0.51181102362204722" top="0.78740157480314965" bottom="0.78740157480314965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JULHO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2023-09-26T11:19:01Z</dcterms:modified>
</cp:coreProperties>
</file>