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Julho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<sst xmlns="http://schemas.openxmlformats.org/spreadsheetml/2006/main" count="135" uniqueCount="117">
  <si>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</si>
  <si>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</si>
  <si>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</si>
  <si>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</si>
  <si>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</si>
  <si>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</si>
  <si>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</si>
  <si>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</si>
  <si>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</si>
  <si>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</si>
  <si>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</si>
  <si>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</si>
  <si>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</si>
  <si>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</si>
  <si>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</si>
  <si>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</si>
  <si>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</si>
  <si>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</si>
  <si>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</si>
  <si>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</si>
  <si>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</si>
  <si>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</si>
  <si>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</si>
  <si>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</si>
  <si>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</si>
  <si>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</si>
  <si>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</si>
  <si>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</si>
  <si>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</si>
  <si>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</si>
  <si>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</si>
  <si>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</si>
  <si>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</si>
  <si>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</si>
  <si>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</si>
  <si>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</si>
  <si>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</si>
  <si>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</si>
  <si>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</si>
  <si>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</si>
  <si>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</si>
  <si>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</si>
  <si>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</si>
  <si>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</si>
  <si>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</si>
  <si>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</si>
  <si>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</si>
  <si>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</si>
  <si>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</si>
  <si>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</si>
  <si>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</si>
  <si>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</si>
  <si>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</si>
  <si>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</si>
  <si>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</si>
  <si>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</si>
  <si>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</si>
  <si>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</si>
  <si>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</si>
  <si>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</si>
  <si>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</si>
  <si>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</si>
  <si>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</si>
  <si>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</si>
  <si>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</si>
  <si>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</si>
  <si>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</si>
  <si>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</si>
  <si>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</si>
  <si>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</si>
  <si>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</si>
  <si>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</si>
  <si>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</si>
  <si>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</si>
  <si>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</si>
  <si>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</si>
  <si>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</si>
  <si>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</si>
  <si>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</si>
  <si>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</si>
  <si>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</si>
  <si>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</si>
  <si>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</si>
  <si>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2021NE000012</t>
  </si>
  <si>
    <t>2020NE000012 2021NE000051 2021NE000043</t>
  </si>
  <si>
    <t>Fornecimento de Passagem - Aerea, Nacional e Internacional, com taxa de Embarque</t>
  </si>
  <si>
    <t xml:space="preserve">2020NE000112                                              </t>
  </si>
  <si>
    <t>2021NE000014</t>
  </si>
  <si>
    <t>2020NE000108</t>
  </si>
  <si>
    <t>2021NE000019</t>
  </si>
  <si>
    <t>07//08/2021</t>
  </si>
  <si>
    <t>Alessandra Rocha Britto              Jane Silva Amaral</t>
  </si>
  <si>
    <t>2019NE000336 2020NE000009 2021NE000009 2022NE000009</t>
  </si>
  <si>
    <t>2019NE000256 2020NE000010 2021NE000010 2021NE000041 2022NE000011</t>
  </si>
  <si>
    <t>2019NE000297 2020NE000011 2021NE000042 2021NE000048 2021NE000011 2022NE000012</t>
  </si>
  <si>
    <t>2019NE000275  2020NE000015 2021NE000013 2022NE000014</t>
  </si>
  <si>
    <t>13/2019     Contrato Centralizado</t>
  </si>
  <si>
    <t>2019NE000350 2020NE000017 2021NE000077 2021NE000078 2021NE000015  2022NE000019</t>
  </si>
  <si>
    <t>2022NE000013</t>
  </si>
  <si>
    <t>2020NE00022 2019NE000143 2022NE00046</t>
  </si>
  <si>
    <t>2022NE000017</t>
  </si>
  <si>
    <t>MÊS DE REFERÊNCIA:  ATÉ Junho/2022</t>
  </si>
  <si>
    <t>COMPANHIA DE SANEAMENTO DE SERGIPE</t>
  </si>
  <si>
    <t>11/2020    Contrato Centralizado</t>
  </si>
  <si>
    <t>51/2020    Contrato Centralizado</t>
  </si>
  <si>
    <t>Inexigibilidade</t>
  </si>
  <si>
    <t>13.018.171/0001-90</t>
  </si>
  <si>
    <t>13.255.658/0001-96</t>
  </si>
  <si>
    <t>SULGIPE COMPANHIA SUL SERGIPANA DE ELETRICIDADE</t>
  </si>
  <si>
    <t>2022NE000120</t>
  </si>
  <si>
    <t>017/2020</t>
  </si>
  <si>
    <t xml:space="preserve">Contratação centralizada de empresa para fornecimento de energia elétrica. </t>
  </si>
  <si>
    <t>Teaser Comunicação e Marketing  Ltda                                                                                                                                                               Conceito Comunicação Integradda Ltda                                                                                                                                                                Objetiva Comunicação Ltda</t>
  </si>
  <si>
    <t>2022NE000119</t>
  </si>
  <si>
    <t>Fornecimento de Água e da prestação de serviços de esgoto para os órgãos e entidades integrantes do Governo do Estado de Sergipe.</t>
  </si>
  <si>
    <t>011/2020</t>
  </si>
  <si>
    <t>2019NE000036 2020NE000016 2021NE000044  2021NE000045  2021NE000050  2021NE000033 2022NE000015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</si>
</sst>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5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6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33" borderId="12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14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4" borderId="15" xfId="0" applyNumberFormat="1" applyFont="1" applyFill="1" applyBorder="1" applyAlignment="1">
      <alignment horizontal="right" vertical="center"/>
    </xf>
    <xf numFmtId="4" fontId="1" fillId="34" borderId="16" xfId="0" applyNumberFormat="1" applyFont="1" applyFill="1" applyBorder="1" applyAlignment="1">
      <alignment horizontal="right" vertical="center"/>
    </xf>
    <xf numFmtId="14" fontId="1" fillId="33" borderId="17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1" fillId="34" borderId="18" xfId="0" applyNumberFormat="1" applyFont="1" applyFill="1" applyBorder="1" applyAlignment="1">
      <alignment horizontal="right" vertical="center"/>
    </xf>
    <xf numFmtId="14" fontId="1" fillId="33" borderId="19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1" fillId="34" borderId="20" xfId="0" applyNumberFormat="1" applyFont="1" applyFill="1" applyBorder="1" applyAlignment="1">
      <alignment horizontal="right" vertical="center"/>
    </xf>
    <xf numFmtId="14" fontId="1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right" vertical="center"/>
    </xf>
    <xf numFmtId="4" fontId="1" fillId="34" borderId="21" xfId="0" applyNumberFormat="1" applyFont="1" applyFill="1" applyBorder="1" applyAlignment="1">
      <alignment horizontal="right" vertical="center"/>
    </xf>
    <xf numFmtId="4" fontId="1" fillId="34" borderId="22" xfId="0" applyNumberFormat="1" applyFont="1" applyFill="1" applyBorder="1" applyAlignment="1">
      <alignment horizontal="right" vertical="center"/>
    </xf>
    <xf numFmtId="14" fontId="1" fillId="34" borderId="17" xfId="0" applyNumberFormat="1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right" vertical="center"/>
    </xf>
    <xf numFmtId="14" fontId="1" fillId="33" borderId="19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>
      <alignment vertical="center"/>
    </xf>
    <xf numFmtId="14" fontId="1" fillId="33" borderId="17" xfId="0" applyNumberFormat="1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vertical="center"/>
    </xf>
    <xf numFmtId="4" fontId="1" fillId="33" borderId="18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22" xfId="0" applyNumberFormat="1" applyFont="1" applyFill="1" applyBorder="1" applyAlignment="1">
      <alignment horizontal="right" vertical="center"/>
    </xf>
    <xf numFmtId="4" fontId="1" fillId="33" borderId="18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center" vertical="center" wrapText="1"/>
    </xf>
    <xf numFmtId="17" fontId="1" fillId="33" borderId="24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/>
    </xf>
    <xf numFmtId="14" fontId="1" fillId="33" borderId="24" xfId="0" applyNumberFormat="1" applyFont="1" applyFill="1" applyBorder="1" applyAlignment="1">
      <alignment vertical="center"/>
    </xf>
    <xf numFmtId="14" fontId="1" fillId="33" borderId="24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right" vertical="center"/>
    </xf>
    <xf numFmtId="4" fontId="1" fillId="34" borderId="26" xfId="0" applyNumberFormat="1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51" fillId="0" borderId="24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52" fillId="36" borderId="12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 vertical="center"/>
    </xf>
    <xf numFmtId="14" fontId="1" fillId="34" borderId="24" xfId="0" applyNumberFormat="1" applyFont="1" applyFill="1" applyBorder="1" applyAlignment="1">
      <alignment horizontal="center" vertical="center"/>
    </xf>
    <xf numFmtId="4" fontId="1" fillId="34" borderId="24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right" vertical="center"/>
    </xf>
    <xf numFmtId="4" fontId="1" fillId="33" borderId="34" xfId="0" applyNumberFormat="1" applyFont="1" applyFill="1" applyBorder="1" applyAlignment="1">
      <alignment horizontal="right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14" fontId="1" fillId="33" borderId="19" xfId="0" applyNumberFormat="1" applyFont="1" applyFill="1" applyBorder="1" applyAlignment="1">
      <alignment horizontal="center" vertical="center"/>
    </xf>
    <xf numFmtId="14" fontId="1" fillId="33" borderId="27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right" vertical="center"/>
    </xf>
    <xf numFmtId="4" fontId="1" fillId="33" borderId="27" xfId="0" applyNumberFormat="1" applyFont="1" applyFill="1" applyBorder="1" applyAlignment="1">
      <alignment horizontal="right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1" fillId="34" borderId="33" xfId="0" applyFont="1" applyFill="1" applyBorder="1" applyAlignment="1">
      <alignment horizontal="left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38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27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27" xfId="0" applyNumberFormat="1" applyFont="1" applyFill="1" applyBorder="1" applyAlignment="1">
      <alignment horizontal="center" vertical="center"/>
    </xf>
    <xf numFmtId="49" fontId="1" fillId="34" borderId="31" xfId="0" applyNumberFormat="1" applyFont="1" applyFill="1" applyBorder="1" applyAlignment="1">
      <alignment horizontal="center" vertical="center" wrapText="1"/>
    </xf>
    <xf numFmtId="49" fontId="1" fillId="34" borderId="33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27" xfId="0" applyNumberFormat="1" applyFont="1" applyFill="1" applyBorder="1" applyAlignment="1">
      <alignment horizontal="left" vertical="center" wrapText="1"/>
    </xf>
    <xf numFmtId="49" fontId="1" fillId="34" borderId="32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60" zoomScaleNormal="60" zoomScalePageLayoutView="0" workbookViewId="0" topLeftCell="E30">
      <selection activeCell="K27" sqref="K27:K29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18.140625" style="0" bestFit="1" customWidth="1"/>
    <col min="5" max="5" width="123.28125" style="0" customWidth="1"/>
    <col min="6" max="6" width="30.7109375" style="0" bestFit="1" customWidth="1"/>
    <col min="7" max="7" width="34.8515625" style="0" bestFit="1" customWidth="1"/>
    <col min="8" max="8" width="33.8515625" style="0" customWidth="1"/>
    <col min="9" max="9" width="23.7109375" style="0" customWidth="1"/>
    <col min="10" max="11" width="18.7109375" style="0" bestFit="1" customWidth="1"/>
    <col min="12" max="12" width="20.140625" style="0" bestFit="1" customWidth="1"/>
    <col min="13" max="14" width="18.140625" style="0" bestFit="1" customWidth="1"/>
    <col min="15" max="15" width="19.57421875" style="0" bestFit="1" customWidth="1"/>
    <col min="16" max="16" width="18.7109375" style="0" bestFit="1" customWidth="1"/>
    <col min="17" max="17" width="17.57421875" style="0" bestFit="1" customWidth="1"/>
    <col min="18" max="18" width="24.00390625" style="0" bestFit="1" customWidth="1"/>
  </cols>
  <sheetData>
    <row r="1" spans="1:17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63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1" t="s">
        <v>101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>
      <c r="A12" s="127" t="s">
        <v>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63.75" thickBot="1">
      <c r="A13" s="69" t="s">
        <v>10</v>
      </c>
      <c r="B13" s="69" t="s">
        <v>11</v>
      </c>
      <c r="C13" s="70" t="s">
        <v>12</v>
      </c>
      <c r="D13" s="70" t="s">
        <v>4</v>
      </c>
      <c r="E13" s="70" t="s">
        <v>13</v>
      </c>
      <c r="F13" s="70" t="s">
        <v>14</v>
      </c>
      <c r="G13" s="70" t="s">
        <v>1</v>
      </c>
      <c r="H13" s="70" t="s">
        <v>15</v>
      </c>
      <c r="I13" s="70" t="s">
        <v>5</v>
      </c>
      <c r="J13" s="70" t="s">
        <v>2</v>
      </c>
      <c r="K13" s="70" t="s">
        <v>3</v>
      </c>
      <c r="L13" s="70" t="s">
        <v>16</v>
      </c>
      <c r="M13" s="70" t="s">
        <v>17</v>
      </c>
      <c r="N13" s="70" t="s">
        <v>18</v>
      </c>
      <c r="O13" s="70" t="s">
        <v>19</v>
      </c>
      <c r="P13" s="70" t="s">
        <v>20</v>
      </c>
      <c r="Q13" s="70" t="s">
        <v>6</v>
      </c>
    </row>
    <row r="14" spans="1:18" ht="99.75" customHeight="1" thickBot="1">
      <c r="A14" s="71" t="s">
        <v>23</v>
      </c>
      <c r="B14" s="72" t="s">
        <v>23</v>
      </c>
      <c r="C14" s="73" t="s">
        <v>22</v>
      </c>
      <c r="D14" s="74" t="s">
        <v>25</v>
      </c>
      <c r="E14" s="75" t="s">
        <v>24</v>
      </c>
      <c r="F14" s="73" t="s">
        <v>26</v>
      </c>
      <c r="G14" s="74" t="s">
        <v>55</v>
      </c>
      <c r="H14" s="74" t="s">
        <v>76</v>
      </c>
      <c r="I14" s="54" t="s">
        <v>99</v>
      </c>
      <c r="J14" s="76">
        <v>43593</v>
      </c>
      <c r="K14" s="76">
        <v>44949</v>
      </c>
      <c r="L14" s="77">
        <v>1468570.99</v>
      </c>
      <c r="M14" s="77">
        <f>4883.96+240290.3</f>
        <v>245174.25999999998</v>
      </c>
      <c r="N14" s="77">
        <v>117387.88</v>
      </c>
      <c r="O14" s="77">
        <f>462088.02+102732.97+16431.4+502873.71+401685.22+185209.47+37495.23+21383.47+16732.86</f>
        <v>1746632.35</v>
      </c>
      <c r="P14" s="77">
        <f>256061.27+95557.66+7638.25+102830.84+119164.37+95209.15+809349.78+185209.47+37495.23+21383.47+16732.86</f>
        <v>1746632.35</v>
      </c>
      <c r="Q14" s="63">
        <f aca="true" t="shared" si="0" ref="Q14:Q29">(O14*100)/(L14+M14+N14)</f>
        <v>95.38532842775884</v>
      </c>
      <c r="R14" s="6"/>
    </row>
    <row r="15" spans="1:18" ht="15.75">
      <c r="A15" s="138" t="s">
        <v>64</v>
      </c>
      <c r="B15" s="135" t="s">
        <v>46</v>
      </c>
      <c r="C15" s="111" t="s">
        <v>45</v>
      </c>
      <c r="D15" s="95"/>
      <c r="E15" s="140" t="s">
        <v>112</v>
      </c>
      <c r="F15" s="111" t="s">
        <v>65</v>
      </c>
      <c r="G15" s="111" t="s">
        <v>44</v>
      </c>
      <c r="H15" s="111" t="s">
        <v>43</v>
      </c>
      <c r="I15" s="111" t="s">
        <v>66</v>
      </c>
      <c r="J15" s="37">
        <v>43467</v>
      </c>
      <c r="K15" s="37" t="s">
        <v>90</v>
      </c>
      <c r="L15" s="38">
        <v>15000</v>
      </c>
      <c r="M15" s="38">
        <v>0</v>
      </c>
      <c r="N15" s="38">
        <v>0</v>
      </c>
      <c r="O15" s="38">
        <v>0</v>
      </c>
      <c r="P15" s="38">
        <v>0</v>
      </c>
      <c r="Q15" s="39">
        <f t="shared" si="0"/>
        <v>0</v>
      </c>
      <c r="R15" s="113"/>
    </row>
    <row r="16" spans="1:18" ht="84.75" customHeight="1" thickBot="1">
      <c r="A16" s="139"/>
      <c r="B16" s="137"/>
      <c r="C16" s="114"/>
      <c r="D16" s="107"/>
      <c r="E16" s="141"/>
      <c r="F16" s="114"/>
      <c r="G16" s="114"/>
      <c r="H16" s="114"/>
      <c r="I16" s="114"/>
      <c r="J16" s="41">
        <v>44416</v>
      </c>
      <c r="K16" s="41">
        <v>44780</v>
      </c>
      <c r="L16" s="42">
        <v>40000</v>
      </c>
      <c r="M16" s="42">
        <v>0</v>
      </c>
      <c r="N16" s="42">
        <v>0</v>
      </c>
      <c r="O16" s="42">
        <v>0</v>
      </c>
      <c r="P16" s="42">
        <v>0</v>
      </c>
      <c r="Q16" s="30">
        <f t="shared" si="0"/>
        <v>0</v>
      </c>
      <c r="R16" s="113"/>
    </row>
    <row r="17" spans="1:18" ht="15.75" customHeight="1">
      <c r="A17" s="138" t="s">
        <v>68</v>
      </c>
      <c r="B17" s="135" t="s">
        <v>48</v>
      </c>
      <c r="C17" s="111" t="s">
        <v>32</v>
      </c>
      <c r="D17" s="67"/>
      <c r="E17" s="142" t="s">
        <v>27</v>
      </c>
      <c r="F17" s="135" t="s">
        <v>67</v>
      </c>
      <c r="G17" s="111" t="s">
        <v>35</v>
      </c>
      <c r="H17" s="111" t="s">
        <v>82</v>
      </c>
      <c r="I17" s="132" t="s">
        <v>92</v>
      </c>
      <c r="J17" s="37">
        <v>43711</v>
      </c>
      <c r="K17" s="37">
        <v>44076</v>
      </c>
      <c r="L17" s="38">
        <v>175200</v>
      </c>
      <c r="M17" s="38">
        <v>0</v>
      </c>
      <c r="N17" s="38">
        <v>0</v>
      </c>
      <c r="O17" s="38">
        <v>144540</v>
      </c>
      <c r="P17" s="38">
        <v>144540</v>
      </c>
      <c r="Q17" s="39">
        <f t="shared" si="0"/>
        <v>82.5</v>
      </c>
      <c r="R17" s="113"/>
    </row>
    <row r="18" spans="1:18" ht="45.75" customHeight="1">
      <c r="A18" s="145"/>
      <c r="B18" s="136"/>
      <c r="C18" s="112"/>
      <c r="D18" s="10"/>
      <c r="E18" s="143"/>
      <c r="F18" s="136"/>
      <c r="G18" s="112"/>
      <c r="H18" s="112"/>
      <c r="I18" s="133"/>
      <c r="J18" s="8">
        <v>44077</v>
      </c>
      <c r="K18" s="8">
        <v>44441</v>
      </c>
      <c r="L18" s="9">
        <v>58400</v>
      </c>
      <c r="M18" s="9">
        <v>175200</v>
      </c>
      <c r="N18" s="9">
        <v>0</v>
      </c>
      <c r="O18" s="9">
        <v>175200</v>
      </c>
      <c r="P18" s="9">
        <v>175200</v>
      </c>
      <c r="Q18" s="40">
        <f t="shared" si="0"/>
        <v>75</v>
      </c>
      <c r="R18" s="113"/>
    </row>
    <row r="19" spans="1:18" ht="45.75" customHeight="1">
      <c r="A19" s="145"/>
      <c r="B19" s="136"/>
      <c r="C19" s="112"/>
      <c r="D19" s="10"/>
      <c r="E19" s="143"/>
      <c r="F19" s="136"/>
      <c r="G19" s="112"/>
      <c r="H19" s="112"/>
      <c r="I19" s="133"/>
      <c r="J19" s="8">
        <v>44442</v>
      </c>
      <c r="K19" s="8">
        <v>44531</v>
      </c>
      <c r="L19" s="9">
        <v>43800</v>
      </c>
      <c r="M19" s="9">
        <v>0</v>
      </c>
      <c r="N19" s="9">
        <v>0</v>
      </c>
      <c r="O19" s="9">
        <f>14600*3</f>
        <v>43800</v>
      </c>
      <c r="P19" s="9">
        <f>14600*2</f>
        <v>29200</v>
      </c>
      <c r="Q19" s="40">
        <f t="shared" si="0"/>
        <v>100</v>
      </c>
      <c r="R19" s="113"/>
    </row>
    <row r="20" spans="1:18" ht="45.75" customHeight="1" thickBot="1">
      <c r="A20" s="139"/>
      <c r="B20" s="137"/>
      <c r="C20" s="114"/>
      <c r="D20" s="68"/>
      <c r="E20" s="144"/>
      <c r="F20" s="137"/>
      <c r="G20" s="114"/>
      <c r="H20" s="114"/>
      <c r="I20" s="134"/>
      <c r="J20" s="41">
        <v>44532</v>
      </c>
      <c r="K20" s="41">
        <v>44806</v>
      </c>
      <c r="L20" s="42">
        <f>1210.72+130189.28</f>
        <v>131400</v>
      </c>
      <c r="M20" s="42">
        <v>0</v>
      </c>
      <c r="N20" s="42">
        <v>0</v>
      </c>
      <c r="O20" s="42">
        <f>43800+14600+14600+14600</f>
        <v>87600</v>
      </c>
      <c r="P20" s="42">
        <f>29200+14600+14600+14600</f>
        <v>73000</v>
      </c>
      <c r="Q20" s="30">
        <f t="shared" si="0"/>
        <v>66.66666666666667</v>
      </c>
      <c r="R20" s="113"/>
    </row>
    <row r="21" spans="1:18" ht="49.5" customHeight="1">
      <c r="A21" s="128" t="s">
        <v>49</v>
      </c>
      <c r="B21" s="81" t="s">
        <v>50</v>
      </c>
      <c r="C21" s="84" t="s">
        <v>30</v>
      </c>
      <c r="D21" s="148"/>
      <c r="E21" s="151" t="s">
        <v>51</v>
      </c>
      <c r="F21" s="81" t="s">
        <v>52</v>
      </c>
      <c r="G21" s="84" t="s">
        <v>35</v>
      </c>
      <c r="H21" s="111" t="s">
        <v>82</v>
      </c>
      <c r="I21" s="84" t="s">
        <v>93</v>
      </c>
      <c r="J21" s="24">
        <v>43683</v>
      </c>
      <c r="K21" s="24">
        <v>44048</v>
      </c>
      <c r="L21" s="25">
        <v>46439.88</v>
      </c>
      <c r="M21" s="25">
        <v>0</v>
      </c>
      <c r="N21" s="25">
        <v>0</v>
      </c>
      <c r="O21" s="25">
        <f>3353.99+3869.99+3869.99+3869.99+3869.99+3869.99+3869.99+3869.99+3869.99+3869.99</f>
        <v>38183.89999999999</v>
      </c>
      <c r="P21" s="25">
        <v>3818.9</v>
      </c>
      <c r="Q21" s="48">
        <f t="shared" si="0"/>
        <v>82.22221935112664</v>
      </c>
      <c r="R21" s="113"/>
    </row>
    <row r="22" spans="1:18" ht="48.75" customHeight="1">
      <c r="A22" s="129"/>
      <c r="B22" s="82"/>
      <c r="C22" s="85"/>
      <c r="D22" s="149"/>
      <c r="E22" s="152"/>
      <c r="F22" s="82"/>
      <c r="G22" s="85"/>
      <c r="H22" s="112"/>
      <c r="I22" s="85"/>
      <c r="J22" s="5">
        <v>44049</v>
      </c>
      <c r="K22" s="5">
        <v>44413</v>
      </c>
      <c r="L22" s="11">
        <v>46439.88</v>
      </c>
      <c r="M22" s="11">
        <v>0</v>
      </c>
      <c r="N22" s="11">
        <f>802.98+267.66</f>
        <v>1070.64</v>
      </c>
      <c r="O22" s="11">
        <f>15479.96+3869.99+3869.99+3869.99+3869.99+12591.39+3959.21</f>
        <v>47510.51999999999</v>
      </c>
      <c r="P22" s="11">
        <f>23219.94+3869.99+3869.99+7829.2+3959.21+3959.21+802.98</f>
        <v>47510.52</v>
      </c>
      <c r="Q22" s="51">
        <f>(O22*100)/(L22+M22+N22)</f>
        <v>99.99999999999999</v>
      </c>
      <c r="R22" s="113"/>
    </row>
    <row r="23" spans="1:18" ht="48.75" customHeight="1" thickBot="1">
      <c r="A23" s="130"/>
      <c r="B23" s="83"/>
      <c r="C23" s="86"/>
      <c r="D23" s="150"/>
      <c r="E23" s="153"/>
      <c r="F23" s="83"/>
      <c r="G23" s="86"/>
      <c r="H23" s="114"/>
      <c r="I23" s="86"/>
      <c r="J23" s="28">
        <v>44414</v>
      </c>
      <c r="K23" s="28">
        <v>44778</v>
      </c>
      <c r="L23" s="29">
        <v>46439.88</v>
      </c>
      <c r="M23" s="29">
        <v>0</v>
      </c>
      <c r="N23" s="29">
        <v>0</v>
      </c>
      <c r="O23" s="29">
        <f>3959.21*4+3959.21+3959.21+3959.21+3959.21+3959.21+4315.33</f>
        <v>39948.22</v>
      </c>
      <c r="P23" s="29">
        <f>3959.21*3+3959.21+3959.21+3959.21+3959.21+3959.21+3959.21</f>
        <v>35632.89</v>
      </c>
      <c r="Q23" s="50">
        <f>(O23*100)/(L23+M23+N23)</f>
        <v>86.02136784160511</v>
      </c>
      <c r="R23" s="113"/>
    </row>
    <row r="24" spans="1:18" ht="29.25" customHeight="1">
      <c r="A24" s="128" t="s">
        <v>69</v>
      </c>
      <c r="B24" s="81" t="s">
        <v>50</v>
      </c>
      <c r="C24" s="84" t="s">
        <v>30</v>
      </c>
      <c r="D24" s="87"/>
      <c r="E24" s="90" t="s">
        <v>70</v>
      </c>
      <c r="F24" s="81" t="s">
        <v>71</v>
      </c>
      <c r="G24" s="84" t="s">
        <v>35</v>
      </c>
      <c r="H24" s="111" t="s">
        <v>82</v>
      </c>
      <c r="I24" s="84" t="s">
        <v>94</v>
      </c>
      <c r="J24" s="24">
        <v>43692</v>
      </c>
      <c r="K24" s="24">
        <v>44057</v>
      </c>
      <c r="L24" s="25">
        <v>22800</v>
      </c>
      <c r="M24" s="25">
        <v>0</v>
      </c>
      <c r="N24" s="25">
        <v>0</v>
      </c>
      <c r="O24" s="25">
        <v>13616.67</v>
      </c>
      <c r="P24" s="25">
        <v>13616.67</v>
      </c>
      <c r="Q24" s="48">
        <f t="shared" si="0"/>
        <v>59.72223684210526</v>
      </c>
      <c r="R24" s="113"/>
    </row>
    <row r="25" spans="1:18" ht="54" customHeight="1">
      <c r="A25" s="129"/>
      <c r="B25" s="82"/>
      <c r="C25" s="85"/>
      <c r="D25" s="88"/>
      <c r="E25" s="91"/>
      <c r="F25" s="82"/>
      <c r="G25" s="85"/>
      <c r="H25" s="112"/>
      <c r="I25" s="85"/>
      <c r="J25" s="5">
        <v>44058</v>
      </c>
      <c r="K25" s="5">
        <v>44422</v>
      </c>
      <c r="L25" s="11">
        <v>8550</v>
      </c>
      <c r="M25" s="11">
        <v>14250</v>
      </c>
      <c r="N25" s="11">
        <v>0</v>
      </c>
      <c r="O25" s="11">
        <f>13300+7643.8</f>
        <v>20943.8</v>
      </c>
      <c r="P25" s="11">
        <f>7600+3800+1900+1900+1900+1900+1943.8</f>
        <v>20943.8</v>
      </c>
      <c r="Q25" s="49">
        <f t="shared" si="0"/>
        <v>91.85877192982456</v>
      </c>
      <c r="R25" s="113"/>
    </row>
    <row r="26" spans="1:19" ht="54" customHeight="1" thickBot="1">
      <c r="A26" s="130"/>
      <c r="B26" s="83"/>
      <c r="C26" s="86"/>
      <c r="D26" s="89"/>
      <c r="E26" s="92"/>
      <c r="F26" s="83"/>
      <c r="G26" s="86"/>
      <c r="H26" s="114"/>
      <c r="I26" s="86"/>
      <c r="J26" s="28">
        <v>44423</v>
      </c>
      <c r="K26" s="28">
        <v>44787</v>
      </c>
      <c r="L26" s="29">
        <v>8747.1</v>
      </c>
      <c r="M26" s="29">
        <v>14578.5</v>
      </c>
      <c r="N26" s="29">
        <v>0</v>
      </c>
      <c r="O26" s="29">
        <f>5831.4+971.8+1943.8+3887.6+2118.64+2118.64+2118.64</f>
        <v>18990.52</v>
      </c>
      <c r="P26" s="29">
        <f>4859.5+3887.6+1943.8+2118.64+2118.64</f>
        <v>14928.179999999998</v>
      </c>
      <c r="Q26" s="50">
        <f t="shared" si="0"/>
        <v>81.41492608978976</v>
      </c>
      <c r="R26" s="113"/>
      <c r="S26" s="16"/>
    </row>
    <row r="27" spans="1:18" ht="31.5" customHeight="1">
      <c r="A27" s="128" t="s">
        <v>96</v>
      </c>
      <c r="B27" s="81" t="s">
        <v>29</v>
      </c>
      <c r="C27" s="84" t="s">
        <v>30</v>
      </c>
      <c r="D27" s="87"/>
      <c r="E27" s="90" t="s">
        <v>53</v>
      </c>
      <c r="F27" s="81" t="s">
        <v>54</v>
      </c>
      <c r="G27" s="84" t="s">
        <v>41</v>
      </c>
      <c r="H27" s="81" t="s">
        <v>31</v>
      </c>
      <c r="I27" s="84" t="s">
        <v>95</v>
      </c>
      <c r="J27" s="43">
        <v>43691</v>
      </c>
      <c r="K27" s="31">
        <v>44244</v>
      </c>
      <c r="L27" s="44">
        <v>11832.8</v>
      </c>
      <c r="M27" s="44">
        <v>8452.68</v>
      </c>
      <c r="N27" s="44">
        <v>0</v>
      </c>
      <c r="O27" s="32">
        <f>1056.44+9450.96+991.66</f>
        <v>11499.06</v>
      </c>
      <c r="P27" s="32">
        <f>10507.96+991.66</f>
        <v>11499.619999999999</v>
      </c>
      <c r="Q27" s="98">
        <f t="shared" si="0"/>
        <v>56.68616172750164</v>
      </c>
      <c r="R27" s="113"/>
    </row>
    <row r="28" spans="1:18" ht="56.25" customHeight="1">
      <c r="A28" s="129"/>
      <c r="B28" s="82"/>
      <c r="C28" s="85"/>
      <c r="D28" s="88"/>
      <c r="E28" s="91"/>
      <c r="F28" s="82"/>
      <c r="G28" s="85"/>
      <c r="H28" s="82"/>
      <c r="I28" s="85"/>
      <c r="J28" s="13">
        <v>44245</v>
      </c>
      <c r="K28" s="5">
        <v>44609</v>
      </c>
      <c r="L28" s="14">
        <v>20284.68</v>
      </c>
      <c r="M28" s="14">
        <v>0</v>
      </c>
      <c r="N28" s="14">
        <v>0</v>
      </c>
      <c r="O28" s="11">
        <v>11559.6</v>
      </c>
      <c r="P28" s="11">
        <f>10618.74+940.86</f>
        <v>11559.6</v>
      </c>
      <c r="Q28" s="99"/>
      <c r="R28" s="113"/>
    </row>
    <row r="29" spans="1:18" ht="56.25" customHeight="1" thickBot="1">
      <c r="A29" s="130"/>
      <c r="B29" s="83"/>
      <c r="C29" s="86"/>
      <c r="D29" s="89"/>
      <c r="E29" s="92"/>
      <c r="F29" s="83"/>
      <c r="G29" s="86"/>
      <c r="H29" s="83"/>
      <c r="I29" s="86"/>
      <c r="J29" s="45">
        <v>44610</v>
      </c>
      <c r="K29" s="28">
        <v>44974</v>
      </c>
      <c r="L29" s="46">
        <v>20284.68</v>
      </c>
      <c r="M29" s="46">
        <v>0</v>
      </c>
      <c r="N29" s="46">
        <v>0</v>
      </c>
      <c r="O29" s="29">
        <v>6386.62</v>
      </c>
      <c r="P29" s="29">
        <v>5359.48</v>
      </c>
      <c r="Q29" s="47">
        <f t="shared" si="0"/>
        <v>31.484943316828264</v>
      </c>
      <c r="R29" s="113"/>
    </row>
    <row r="30" spans="1:18" ht="15.75" customHeight="1">
      <c r="A30" s="85" t="s">
        <v>47</v>
      </c>
      <c r="B30" s="82" t="s">
        <v>37</v>
      </c>
      <c r="C30" s="82" t="s">
        <v>30</v>
      </c>
      <c r="D30" s="82"/>
      <c r="E30" s="154" t="s">
        <v>38</v>
      </c>
      <c r="F30" s="82" t="s">
        <v>42</v>
      </c>
      <c r="G30" s="85" t="s">
        <v>39</v>
      </c>
      <c r="H30" s="85" t="s">
        <v>40</v>
      </c>
      <c r="I30" s="85" t="s">
        <v>116</v>
      </c>
      <c r="J30" s="21">
        <v>43804</v>
      </c>
      <c r="K30" s="21">
        <v>44170</v>
      </c>
      <c r="L30" s="79">
        <v>2724</v>
      </c>
      <c r="M30" s="79">
        <v>2724</v>
      </c>
      <c r="N30" s="79">
        <v>0</v>
      </c>
      <c r="O30" s="79">
        <f>2724+2724</f>
        <v>5448</v>
      </c>
      <c r="P30" s="79">
        <v>5448</v>
      </c>
      <c r="Q30" s="79">
        <f>(O30*100)/(L30+M30+N30)</f>
        <v>100</v>
      </c>
      <c r="R30" s="131"/>
    </row>
    <row r="31" spans="1:18" ht="15.75">
      <c r="A31" s="85"/>
      <c r="B31" s="82"/>
      <c r="C31" s="82"/>
      <c r="D31" s="82"/>
      <c r="E31" s="154"/>
      <c r="F31" s="82"/>
      <c r="G31" s="85"/>
      <c r="H31" s="85"/>
      <c r="I31" s="85"/>
      <c r="J31" s="5">
        <v>44170</v>
      </c>
      <c r="K31" s="5">
        <v>44535</v>
      </c>
      <c r="L31" s="80"/>
      <c r="M31" s="80"/>
      <c r="N31" s="80"/>
      <c r="O31" s="80"/>
      <c r="P31" s="80"/>
      <c r="Q31" s="80"/>
      <c r="R31" s="131"/>
    </row>
    <row r="32" spans="1:18" ht="16.5" thickBot="1">
      <c r="A32" s="85"/>
      <c r="B32" s="82"/>
      <c r="C32" s="82"/>
      <c r="D32" s="82"/>
      <c r="E32" s="154"/>
      <c r="F32" s="82"/>
      <c r="G32" s="85"/>
      <c r="H32" s="85"/>
      <c r="I32" s="85"/>
      <c r="J32" s="20">
        <v>44533</v>
      </c>
      <c r="K32" s="20">
        <v>44899</v>
      </c>
      <c r="L32" s="12">
        <v>2724</v>
      </c>
      <c r="M32" s="12">
        <v>0</v>
      </c>
      <c r="N32" s="12">
        <v>0</v>
      </c>
      <c r="O32" s="12">
        <f>1589+227+227</f>
        <v>2043</v>
      </c>
      <c r="P32" s="12">
        <f>681+227+227+227+227</f>
        <v>1589</v>
      </c>
      <c r="Q32" s="12">
        <f>(O32*100)/(L32+M32+N32)</f>
        <v>75</v>
      </c>
      <c r="R32" s="131"/>
    </row>
    <row r="33" spans="1:18" ht="31.5" customHeight="1">
      <c r="A33" s="138" t="s">
        <v>56</v>
      </c>
      <c r="B33" s="95" t="s">
        <v>60</v>
      </c>
      <c r="C33" s="84" t="s">
        <v>30</v>
      </c>
      <c r="D33" s="108"/>
      <c r="E33" s="117" t="s">
        <v>57</v>
      </c>
      <c r="F33" s="95" t="s">
        <v>59</v>
      </c>
      <c r="G33" s="111" t="s">
        <v>58</v>
      </c>
      <c r="H33" s="111" t="s">
        <v>43</v>
      </c>
      <c r="I33" s="111" t="s">
        <v>97</v>
      </c>
      <c r="J33" s="37">
        <v>43753</v>
      </c>
      <c r="K33" s="37">
        <v>44118</v>
      </c>
      <c r="L33" s="38">
        <v>50000</v>
      </c>
      <c r="M33" s="38">
        <v>0</v>
      </c>
      <c r="N33" s="38">
        <v>0</v>
      </c>
      <c r="O33" s="38">
        <v>5017.58</v>
      </c>
      <c r="P33" s="38">
        <f>2166.85+2940.73</f>
        <v>5107.58</v>
      </c>
      <c r="Q33" s="39">
        <f>(O33*100)/(L33+M33+N33)</f>
        <v>10.03516</v>
      </c>
      <c r="R33" s="113"/>
    </row>
    <row r="34" spans="1:18" ht="75" customHeight="1">
      <c r="A34" s="145"/>
      <c r="B34" s="96"/>
      <c r="C34" s="85"/>
      <c r="D34" s="109"/>
      <c r="E34" s="147"/>
      <c r="F34" s="96"/>
      <c r="G34" s="112"/>
      <c r="H34" s="112"/>
      <c r="I34" s="112"/>
      <c r="J34" s="8">
        <v>44118</v>
      </c>
      <c r="K34" s="8">
        <v>44483</v>
      </c>
      <c r="L34" s="9">
        <v>10416.66</v>
      </c>
      <c r="M34" s="9">
        <v>20000</v>
      </c>
      <c r="N34" s="9">
        <v>0</v>
      </c>
      <c r="O34" s="9">
        <f>7893.53+5417.13+2476.4+1702.58</f>
        <v>17489.64</v>
      </c>
      <c r="P34" s="9">
        <v>17489.64</v>
      </c>
      <c r="Q34" s="40">
        <f aca="true" t="shared" si="1" ref="Q34:Q39">(O34*100)/(L34+M34+N34)</f>
        <v>57.50019890415319</v>
      </c>
      <c r="R34" s="113"/>
    </row>
    <row r="35" spans="1:18" ht="75" customHeight="1" thickBot="1">
      <c r="A35" s="139"/>
      <c r="B35" s="107"/>
      <c r="C35" s="86"/>
      <c r="D35" s="110"/>
      <c r="E35" s="118"/>
      <c r="F35" s="107"/>
      <c r="G35" s="114"/>
      <c r="H35" s="114"/>
      <c r="I35" s="114"/>
      <c r="J35" s="41">
        <v>44484</v>
      </c>
      <c r="K35" s="41">
        <v>44909</v>
      </c>
      <c r="L35" s="42">
        <v>30000</v>
      </c>
      <c r="M35" s="42">
        <v>0</v>
      </c>
      <c r="N35" s="42">
        <v>0</v>
      </c>
      <c r="O35" s="42">
        <v>5540.83</v>
      </c>
      <c r="P35" s="42">
        <v>4349.15</v>
      </c>
      <c r="Q35" s="30">
        <f t="shared" si="1"/>
        <v>18.469433333333335</v>
      </c>
      <c r="R35" s="113"/>
    </row>
    <row r="36" spans="1:18" ht="47.25">
      <c r="A36" s="85" t="s">
        <v>61</v>
      </c>
      <c r="B36" s="82" t="s">
        <v>62</v>
      </c>
      <c r="C36" s="85" t="s">
        <v>30</v>
      </c>
      <c r="D36" s="88"/>
      <c r="E36" s="119" t="s">
        <v>28</v>
      </c>
      <c r="F36" s="96" t="s">
        <v>33</v>
      </c>
      <c r="G36" s="112" t="s">
        <v>34</v>
      </c>
      <c r="H36" s="112" t="s">
        <v>91</v>
      </c>
      <c r="I36" s="19" t="s">
        <v>84</v>
      </c>
      <c r="J36" s="34">
        <v>43831</v>
      </c>
      <c r="K36" s="34">
        <v>44196</v>
      </c>
      <c r="L36" s="35">
        <v>60000</v>
      </c>
      <c r="M36" s="35">
        <v>0</v>
      </c>
      <c r="N36" s="35">
        <v>0</v>
      </c>
      <c r="O36" s="35">
        <f>23684.92+1131.62+1672.06</f>
        <v>26488.6</v>
      </c>
      <c r="P36" s="35">
        <v>26488.6</v>
      </c>
      <c r="Q36" s="36">
        <f t="shared" si="1"/>
        <v>44.147666666666666</v>
      </c>
      <c r="R36" s="113"/>
    </row>
    <row r="37" spans="1:18" ht="15.75">
      <c r="A37" s="85"/>
      <c r="B37" s="82"/>
      <c r="C37" s="85"/>
      <c r="D37" s="88"/>
      <c r="E37" s="119"/>
      <c r="F37" s="96"/>
      <c r="G37" s="112"/>
      <c r="H37" s="112"/>
      <c r="I37" s="15" t="s">
        <v>83</v>
      </c>
      <c r="J37" s="5">
        <v>44197</v>
      </c>
      <c r="K37" s="5">
        <v>44561</v>
      </c>
      <c r="L37" s="11">
        <v>60000</v>
      </c>
      <c r="M37" s="11">
        <v>0</v>
      </c>
      <c r="N37" s="11">
        <v>0</v>
      </c>
      <c r="O37" s="11">
        <v>43163.7</v>
      </c>
      <c r="P37" s="11">
        <f>38529.62+4578.2</f>
        <v>43107.82</v>
      </c>
      <c r="Q37" s="27">
        <f t="shared" si="1"/>
        <v>71.9395</v>
      </c>
      <c r="R37" s="113"/>
    </row>
    <row r="38" spans="1:18" ht="16.5" thickBot="1">
      <c r="A38" s="97"/>
      <c r="B38" s="126"/>
      <c r="C38" s="97"/>
      <c r="D38" s="146"/>
      <c r="E38" s="120"/>
      <c r="F38" s="107"/>
      <c r="G38" s="114"/>
      <c r="H38" s="114"/>
      <c r="I38" s="33" t="s">
        <v>98</v>
      </c>
      <c r="J38" s="28">
        <v>44562</v>
      </c>
      <c r="K38" s="28">
        <v>44926</v>
      </c>
      <c r="L38" s="29">
        <v>60000</v>
      </c>
      <c r="M38" s="29">
        <v>0</v>
      </c>
      <c r="N38" s="29">
        <v>0</v>
      </c>
      <c r="O38" s="29">
        <v>22081.27</v>
      </c>
      <c r="P38" s="29">
        <v>18777.78</v>
      </c>
      <c r="Q38" s="30">
        <f t="shared" si="1"/>
        <v>36.80211666666667</v>
      </c>
      <c r="R38" s="113"/>
    </row>
    <row r="39" spans="1:18" ht="15.75" customHeight="1">
      <c r="A39" s="123" t="s">
        <v>72</v>
      </c>
      <c r="B39" s="155" t="s">
        <v>73</v>
      </c>
      <c r="C39" s="123" t="s">
        <v>30</v>
      </c>
      <c r="D39" s="124"/>
      <c r="E39" s="93" t="s">
        <v>75</v>
      </c>
      <c r="F39" s="95" t="s">
        <v>74</v>
      </c>
      <c r="G39" s="111" t="s">
        <v>85</v>
      </c>
      <c r="H39" s="84" t="s">
        <v>36</v>
      </c>
      <c r="I39" s="23" t="s">
        <v>86</v>
      </c>
      <c r="J39" s="24">
        <v>43916</v>
      </c>
      <c r="K39" s="24">
        <v>44267</v>
      </c>
      <c r="L39" s="25">
        <v>66000</v>
      </c>
      <c r="M39" s="25">
        <v>0</v>
      </c>
      <c r="N39" s="25">
        <v>0</v>
      </c>
      <c r="O39" s="25">
        <f>2676.95+2322.7+1795.29+3492.42+1638.78+4608.13</f>
        <v>16534.27</v>
      </c>
      <c r="P39" s="25">
        <f>11926.14+4608.13</f>
        <v>16534.27</v>
      </c>
      <c r="Q39" s="26">
        <f t="shared" si="1"/>
        <v>25.051924242424242</v>
      </c>
      <c r="R39" s="113"/>
    </row>
    <row r="40" spans="1:18" ht="49.5" customHeight="1">
      <c r="A40" s="85"/>
      <c r="B40" s="82"/>
      <c r="C40" s="85"/>
      <c r="D40" s="125"/>
      <c r="E40" s="94"/>
      <c r="F40" s="96"/>
      <c r="G40" s="112"/>
      <c r="H40" s="85"/>
      <c r="I40" s="7" t="s">
        <v>87</v>
      </c>
      <c r="J40" s="5">
        <v>44268</v>
      </c>
      <c r="K40" s="5">
        <v>44632</v>
      </c>
      <c r="L40" s="11">
        <v>60000</v>
      </c>
      <c r="M40" s="11">
        <v>0</v>
      </c>
      <c r="N40" s="11">
        <v>0</v>
      </c>
      <c r="O40" s="11">
        <v>23243.87</v>
      </c>
      <c r="P40" s="11">
        <v>23243.87</v>
      </c>
      <c r="Q40" s="27">
        <f>(O40*100)/(L40+M40+N40)</f>
        <v>38.739783333333335</v>
      </c>
      <c r="R40" s="113"/>
    </row>
    <row r="41" spans="1:18" ht="49.5" customHeight="1" thickBot="1">
      <c r="A41" s="85"/>
      <c r="B41" s="82"/>
      <c r="C41" s="85"/>
      <c r="D41" s="125"/>
      <c r="E41" s="94"/>
      <c r="F41" s="96"/>
      <c r="G41" s="112"/>
      <c r="H41" s="85"/>
      <c r="I41" s="18" t="s">
        <v>100</v>
      </c>
      <c r="J41" s="20">
        <v>44633</v>
      </c>
      <c r="K41" s="20">
        <v>44997</v>
      </c>
      <c r="L41" s="17">
        <v>26949.95</v>
      </c>
      <c r="M41" s="17">
        <v>0</v>
      </c>
      <c r="N41" s="17">
        <v>0</v>
      </c>
      <c r="O41" s="17">
        <f>5707.99+1965.35+7034.03+8663.81</f>
        <v>23371.18</v>
      </c>
      <c r="P41" s="17">
        <v>23371.18</v>
      </c>
      <c r="Q41" s="27">
        <f>(O41*100)/(L41+M41+N41)</f>
        <v>86.7206803723198</v>
      </c>
      <c r="R41" s="113"/>
    </row>
    <row r="42" spans="1:18" ht="15.75">
      <c r="A42" s="128" t="s">
        <v>77</v>
      </c>
      <c r="B42" s="81" t="s">
        <v>78</v>
      </c>
      <c r="C42" s="84" t="s">
        <v>30</v>
      </c>
      <c r="D42" s="115"/>
      <c r="E42" s="117" t="s">
        <v>79</v>
      </c>
      <c r="F42" s="95" t="s">
        <v>80</v>
      </c>
      <c r="G42" s="111" t="s">
        <v>81</v>
      </c>
      <c r="H42" s="84" t="s">
        <v>31</v>
      </c>
      <c r="I42" s="78" t="s">
        <v>88</v>
      </c>
      <c r="J42" s="103">
        <v>43906</v>
      </c>
      <c r="K42" s="103">
        <v>44635</v>
      </c>
      <c r="L42" s="105">
        <v>93.6</v>
      </c>
      <c r="M42" s="105">
        <v>886.56</v>
      </c>
      <c r="N42" s="105">
        <v>0</v>
      </c>
      <c r="O42" s="25">
        <v>122.52</v>
      </c>
      <c r="P42" s="25">
        <v>122.52</v>
      </c>
      <c r="Q42" s="121"/>
      <c r="R42" s="113"/>
    </row>
    <row r="43" spans="1:18" ht="39.75" customHeight="1" thickBot="1">
      <c r="A43" s="130"/>
      <c r="B43" s="83"/>
      <c r="C43" s="86"/>
      <c r="D43" s="116"/>
      <c r="E43" s="118"/>
      <c r="F43" s="107"/>
      <c r="G43" s="114"/>
      <c r="H43" s="86"/>
      <c r="I43" s="33" t="s">
        <v>89</v>
      </c>
      <c r="J43" s="104"/>
      <c r="K43" s="104"/>
      <c r="L43" s="106"/>
      <c r="M43" s="106"/>
      <c r="N43" s="106"/>
      <c r="O43" s="29">
        <v>539.59</v>
      </c>
      <c r="P43" s="29">
        <v>539.59</v>
      </c>
      <c r="Q43" s="122"/>
      <c r="R43" s="113"/>
    </row>
    <row r="44" spans="1:18" ht="50.25" customHeight="1" thickBot="1">
      <c r="A44" s="52" t="s">
        <v>103</v>
      </c>
      <c r="B44" s="53" t="s">
        <v>115</v>
      </c>
      <c r="C44" s="54" t="s">
        <v>105</v>
      </c>
      <c r="D44" s="55"/>
      <c r="E44" s="56" t="s">
        <v>102</v>
      </c>
      <c r="F44" s="57" t="s">
        <v>106</v>
      </c>
      <c r="G44" s="58" t="s">
        <v>114</v>
      </c>
      <c r="H44" s="54" t="s">
        <v>31</v>
      </c>
      <c r="I44" s="59" t="s">
        <v>109</v>
      </c>
      <c r="J44" s="60">
        <v>44683</v>
      </c>
      <c r="K44" s="61">
        <v>45771</v>
      </c>
      <c r="L44" s="62">
        <v>1000</v>
      </c>
      <c r="M44" s="62">
        <v>0</v>
      </c>
      <c r="N44" s="62">
        <v>0</v>
      </c>
      <c r="O44" s="62">
        <v>0</v>
      </c>
      <c r="P44" s="62">
        <v>0</v>
      </c>
      <c r="Q44" s="63">
        <f>(O44*100)/(L44+M44+N44)</f>
        <v>0</v>
      </c>
      <c r="R44" s="22"/>
    </row>
    <row r="45" spans="1:18" ht="60.75" thickBot="1">
      <c r="A45" s="52" t="s">
        <v>104</v>
      </c>
      <c r="B45" s="59" t="s">
        <v>110</v>
      </c>
      <c r="C45" s="54" t="s">
        <v>105</v>
      </c>
      <c r="D45" s="55"/>
      <c r="E45" s="56" t="s">
        <v>108</v>
      </c>
      <c r="F45" s="57" t="s">
        <v>107</v>
      </c>
      <c r="G45" s="66" t="s">
        <v>111</v>
      </c>
      <c r="H45" s="54" t="s">
        <v>31</v>
      </c>
      <c r="I45" s="59" t="s">
        <v>113</v>
      </c>
      <c r="J45" s="60">
        <v>44683</v>
      </c>
      <c r="K45" s="61">
        <v>45872</v>
      </c>
      <c r="L45" s="62">
        <v>1000</v>
      </c>
      <c r="M45" s="62">
        <v>0</v>
      </c>
      <c r="N45" s="62">
        <v>0</v>
      </c>
      <c r="O45" s="62">
        <v>94.69</v>
      </c>
      <c r="P45" s="62">
        <v>94.69</v>
      </c>
      <c r="Q45" s="63">
        <f>(O45*100)/(L45+M45+N45)</f>
        <v>9.469</v>
      </c>
      <c r="R45" s="22"/>
    </row>
    <row r="46" spans="1:17" ht="15.75">
      <c r="A46" s="100" t="s">
        <v>7</v>
      </c>
      <c r="B46" s="101"/>
      <c r="C46" s="101"/>
      <c r="D46" s="101"/>
      <c r="E46" s="101"/>
      <c r="F46" s="101"/>
      <c r="G46" s="101"/>
      <c r="H46" s="101"/>
      <c r="I46" s="101"/>
      <c r="J46" s="102"/>
      <c r="K46" s="64"/>
      <c r="L46" s="64">
        <f>SUM(L14:L43)</f>
        <v>2593098.1000000006</v>
      </c>
      <c r="M46" s="64">
        <f>SUM(M14:M43)</f>
        <v>481266</v>
      </c>
      <c r="N46" s="64">
        <f>SUM(N14:N43)</f>
        <v>118458.52</v>
      </c>
      <c r="O46" s="64">
        <f>SUM(O14:O43)</f>
        <v>2597495.310000001</v>
      </c>
      <c r="P46" s="64"/>
      <c r="Q46" s="65"/>
    </row>
    <row r="47" spans="1:17" ht="15.75">
      <c r="A47" s="3" t="s">
        <v>21</v>
      </c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2" t="s">
        <v>8</v>
      </c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sheetProtection/>
  <mergeCells count="111">
    <mergeCell ref="A42:A43"/>
    <mergeCell ref="A33:A35"/>
    <mergeCell ref="A30:A32"/>
    <mergeCell ref="B42:B43"/>
    <mergeCell ref="A27:A29"/>
    <mergeCell ref="A36:A38"/>
    <mergeCell ref="B39:B41"/>
    <mergeCell ref="B21:B23"/>
    <mergeCell ref="A17:A20"/>
    <mergeCell ref="D36:D38"/>
    <mergeCell ref="B17:B20"/>
    <mergeCell ref="E33:E35"/>
    <mergeCell ref="D21:D23"/>
    <mergeCell ref="C17:C20"/>
    <mergeCell ref="C21:C23"/>
    <mergeCell ref="E21:E23"/>
    <mergeCell ref="E30:E32"/>
    <mergeCell ref="A15:A16"/>
    <mergeCell ref="B15:B16"/>
    <mergeCell ref="C15:C16"/>
    <mergeCell ref="D15:D16"/>
    <mergeCell ref="E15:E16"/>
    <mergeCell ref="E17:E20"/>
    <mergeCell ref="E24:E26"/>
    <mergeCell ref="C30:C32"/>
    <mergeCell ref="A21:A23"/>
    <mergeCell ref="H17:H20"/>
    <mergeCell ref="I17:I20"/>
    <mergeCell ref="G24:G26"/>
    <mergeCell ref="I24:I26"/>
    <mergeCell ref="H24:H26"/>
    <mergeCell ref="F17:F20"/>
    <mergeCell ref="G17:G20"/>
    <mergeCell ref="F21:F23"/>
    <mergeCell ref="G21:G23"/>
    <mergeCell ref="R21:R23"/>
    <mergeCell ref="F33:F35"/>
    <mergeCell ref="G33:G35"/>
    <mergeCell ref="F24:F26"/>
    <mergeCell ref="F30:F32"/>
    <mergeCell ref="R30:R32"/>
    <mergeCell ref="H33:H35"/>
    <mergeCell ref="R24:R26"/>
    <mergeCell ref="R27:R29"/>
    <mergeCell ref="N30:N31"/>
    <mergeCell ref="R39:R41"/>
    <mergeCell ref="A12:Q12"/>
    <mergeCell ref="F15:F16"/>
    <mergeCell ref="G15:G16"/>
    <mergeCell ref="H15:H16"/>
    <mergeCell ref="I15:I16"/>
    <mergeCell ref="A24:A26"/>
    <mergeCell ref="B24:B26"/>
    <mergeCell ref="C24:C26"/>
    <mergeCell ref="D24:D26"/>
    <mergeCell ref="R42:R43"/>
    <mergeCell ref="I33:I35"/>
    <mergeCell ref="R33:R35"/>
    <mergeCell ref="A39:A41"/>
    <mergeCell ref="C39:C41"/>
    <mergeCell ref="D39:D41"/>
    <mergeCell ref="B36:B38"/>
    <mergeCell ref="M42:M43"/>
    <mergeCell ref="D42:D43"/>
    <mergeCell ref="E42:E43"/>
    <mergeCell ref="C42:C43"/>
    <mergeCell ref="E36:E38"/>
    <mergeCell ref="Q42:Q43"/>
    <mergeCell ref="F42:F43"/>
    <mergeCell ref="G42:G43"/>
    <mergeCell ref="N42:N43"/>
    <mergeCell ref="R15:R16"/>
    <mergeCell ref="H36:H38"/>
    <mergeCell ref="G36:G38"/>
    <mergeCell ref="F36:F38"/>
    <mergeCell ref="R36:R38"/>
    <mergeCell ref="Q30:Q31"/>
    <mergeCell ref="H21:H23"/>
    <mergeCell ref="R17:R20"/>
    <mergeCell ref="I21:I23"/>
    <mergeCell ref="P30:P31"/>
    <mergeCell ref="A46:J46"/>
    <mergeCell ref="H42:H43"/>
    <mergeCell ref="J42:J43"/>
    <mergeCell ref="K42:K43"/>
    <mergeCell ref="L42:L43"/>
    <mergeCell ref="B33:B35"/>
    <mergeCell ref="C33:C35"/>
    <mergeCell ref="D33:D35"/>
    <mergeCell ref="H39:H41"/>
    <mergeCell ref="G39:G41"/>
    <mergeCell ref="I30:I32"/>
    <mergeCell ref="H30:H32"/>
    <mergeCell ref="E39:E41"/>
    <mergeCell ref="F39:F41"/>
    <mergeCell ref="C36:C38"/>
    <mergeCell ref="Q27:Q28"/>
    <mergeCell ref="I27:I29"/>
    <mergeCell ref="H27:H29"/>
    <mergeCell ref="L30:L31"/>
    <mergeCell ref="M30:M31"/>
    <mergeCell ref="O30:O31"/>
    <mergeCell ref="B27:B29"/>
    <mergeCell ref="C27:C29"/>
    <mergeCell ref="D27:D29"/>
    <mergeCell ref="E27:E29"/>
    <mergeCell ref="F27:F29"/>
    <mergeCell ref="G30:G32"/>
    <mergeCell ref="B30:B32"/>
    <mergeCell ref="G27:G29"/>
    <mergeCell ref="D30:D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2022-07-20T14:39:50Z</cp:lastPrinted>
  <dcterms:created xsi:type="dcterms:W3CDTF">2019-08-14T12:15:10Z</dcterms:created>
  <dcterms:modified xsi:type="dcterms:W3CDTF">2023-09-26T10:50:49Z</dcterms:modified>
  <cp:category/>
  <cp:version/>
  <cp:contentType/>
  <cp:contentStatus/>
</cp:coreProperties>
</file>