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NOVEMBRO" sheetId="1" r:id="rId1"/>
  </sheets>
  <definedNames>
    <definedName name="_xlnm.Print_Area" localSheetId="0">'CONTRATOS NOVEMBRO'!$A$1:$Q$58</definedName>
  </definedNames>
  <calcPr fullCalcOnLoad="1"/>
</workbook>
</file>

<file path=xl/sharedStrings.xml><?xml version="1.0" encoding="utf-8"?>
<sst xmlns="http://schemas.openxmlformats.org/spreadsheetml/2006/main" count="168" uniqueCount="137">
  <si>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</si>
  <si>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</si>
  <si>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</si>
  <si>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</si>
  <si>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</si>
  <si>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</si>
  <si>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</si>
  <si>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</si>
  <si>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</si>
  <si>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</si>
  <si>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</si>
  <si>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</si>
  <si>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</si>
  <si>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</si>
  <si>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</si>
  <si>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</si>
  <si>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</si>
  <si>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</si>
  <si>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</si>
  <si>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</si>
  <si>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</si>
  <si>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</si>
  <si>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</si>
  <si>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</si>
  <si>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</si>
  <si>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</si>
  <si>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</si>
  <si>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</si>
  <si>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</si>
  <si>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</si>
  <si>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</si>
  <si>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</si>
  <si>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</si>
  <si>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</si>
  <si>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</si>
  <si>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</si>
  <si>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</si>
  <si>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</si>
  <si>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</si>
  <si>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</si>
  <si>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</si>
  <si>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</si>
  <si>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</si>
  <si>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</si>
  <si>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</si>
  <si>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</si>
  <si>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</si>
  <si>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</si>
  <si>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</si>
  <si>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</si>
  <si>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</si>
  <si>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</si>
  <si>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</si>
  <si>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</si>
  <si>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</si>
  <si>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</si>
  <si>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</si>
  <si>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</si>
  <si>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</si>
  <si>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</si>
  <si>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</si>
  <si>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</si>
  <si>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</si>
  <si>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</si>
  <si>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11/2020    Contrato Centralizado</t>
  </si>
  <si>
    <t>Inexigibilidade</t>
  </si>
  <si>
    <t>13.018.171/0001-90</t>
  </si>
  <si>
    <t>13.255.658/0001-96</t>
  </si>
  <si>
    <t>017/2020</t>
  </si>
  <si>
    <t>011/2020</t>
  </si>
  <si>
    <t>278/2019</t>
  </si>
  <si>
    <t>258/2019</t>
  </si>
  <si>
    <t>2019NE000256 2020NE000010 2021NE000010 2021NE000041 2022NE000011                  2023NE000017</t>
  </si>
  <si>
    <t>68/2018</t>
  </si>
  <si>
    <t>6376/2019</t>
  </si>
  <si>
    <t>6205/2019</t>
  </si>
  <si>
    <t>1121/2020</t>
  </si>
  <si>
    <t>3449/2020</t>
  </si>
  <si>
    <t>004/2020</t>
  </si>
  <si>
    <t>023/2020</t>
  </si>
  <si>
    <t>095/2020</t>
  </si>
  <si>
    <t>1932/2020</t>
  </si>
  <si>
    <t>34.849.652/0001-17</t>
  </si>
  <si>
    <t>2023NE000081</t>
  </si>
  <si>
    <t>2022NE00009</t>
  </si>
  <si>
    <t>2021NE00009</t>
  </si>
  <si>
    <t>2020NE00009</t>
  </si>
  <si>
    <t>2019NE00336</t>
  </si>
  <si>
    <t>2019NE000275  2020NE000015 2021NE000013 2022NE000014                            2023NE000019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</si>
  <si>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</si>
  <si>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</si>
  <si>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</si>
  <si>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</si>
  <si>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2020NE000120</t>
  </si>
  <si>
    <t>Fornecimento de Passagem - Aerea, Nacional e Internacional, com taxa de Embarque.</t>
  </si>
  <si>
    <t>2023NE000030 2023NE000031 2023NE000078</t>
  </si>
  <si>
    <t>2022NE000032</t>
  </si>
  <si>
    <t>2021NE000012</t>
  </si>
  <si>
    <t>2022NE000017</t>
  </si>
  <si>
    <t>2020NE000108</t>
  </si>
  <si>
    <t>2022NE000016</t>
  </si>
  <si>
    <t>30/2020</t>
  </si>
  <si>
    <t>008/2020</t>
  </si>
  <si>
    <t>5710/2020</t>
  </si>
  <si>
    <t>13.017.462/0001-63</t>
  </si>
  <si>
    <t>2022NE0000080</t>
  </si>
  <si>
    <t xml:space="preserve">2019NE000297 2020NE000011 2021NE000042 2021NE000048 2021NE000011 2022NE000012                                               2023NE000018 </t>
  </si>
  <si>
    <t>Aereotur Viagens e Oper. Turisticas</t>
  </si>
  <si>
    <t>04.864.703/0001/19</t>
  </si>
  <si>
    <t>0103/2023</t>
  </si>
  <si>
    <t>001/2023</t>
  </si>
  <si>
    <t>Dispensa de Licitação</t>
  </si>
  <si>
    <t>3969/2023</t>
  </si>
  <si>
    <t>2023NE000171 2023NE000172</t>
  </si>
  <si>
    <t>Maira Costa de Andrade</t>
  </si>
  <si>
    <t>04/2019</t>
  </si>
  <si>
    <t>01/2017</t>
  </si>
  <si>
    <t>Concorrência Pública</t>
  </si>
  <si>
    <t>Prestação de Serviços de Publicidade Institucional</t>
  </si>
  <si>
    <t>00.404.419/0001-09       09.381.167/0001-14                    34.001.487/0002-20</t>
  </si>
  <si>
    <t>2023NE000201 2023NE000200 2023NE000199</t>
  </si>
  <si>
    <t>Companhia de Saneamento de Sergipe</t>
  </si>
  <si>
    <t>Sulgipe Companhia Sul Sergipana</t>
  </si>
  <si>
    <t>Energisa Sergipe Distribuidora de Energia</t>
  </si>
  <si>
    <t xml:space="preserve">Ordepseg S. Vigilancia </t>
  </si>
  <si>
    <t xml:space="preserve">Conceito Comunicação                Objetiva Comunicação            Teaser Comunicação                                   </t>
  </si>
  <si>
    <t>Serviço de Vigilancia Patrimonial</t>
  </si>
  <si>
    <t xml:space="preserve">Fornecimento de energia elétrica. </t>
  </si>
  <si>
    <t>Bruno Jose Vieira Dantas</t>
  </si>
  <si>
    <t xml:space="preserve">     2023NE00015                                     </t>
  </si>
  <si>
    <t xml:space="preserve">   2023NE000032             </t>
  </si>
  <si>
    <t xml:space="preserve">2019NE000350 2020NE000017 2021NE000077 2021NE000078 2021NE000015  2022NE000019      2023NE000033                    </t>
  </si>
  <si>
    <t>MÉS DE REFERENCIA: NOVEMBRO/2023</t>
  </si>
  <si>
    <t>02/2023</t>
  </si>
  <si>
    <t>113/2023</t>
  </si>
  <si>
    <t>2023NE000212 2023NE000213</t>
  </si>
  <si>
    <t>02/102023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</si>
</sst>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9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14" fontId="3" fillId="34" borderId="0" xfId="0" applyNumberFormat="1" applyFont="1" applyFill="1" applyBorder="1" applyAlignment="1">
      <alignment vertical="center"/>
    </xf>
    <xf numFmtId="14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36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4" fontId="4" fillId="36" borderId="15" xfId="0" applyNumberFormat="1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horizontal="right" vertical="center"/>
    </xf>
    <xf numFmtId="4" fontId="4" fillId="36" borderId="16" xfId="0" applyNumberFormat="1" applyFont="1" applyFill="1" applyBorder="1" applyAlignment="1">
      <alignment horizontal="right" vertical="center"/>
    </xf>
    <xf numFmtId="1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4" fillId="36" borderId="17" xfId="0" applyNumberFormat="1" applyFont="1" applyFill="1" applyBorder="1" applyAlignment="1">
      <alignment horizontal="right" vertical="center"/>
    </xf>
    <xf numFmtId="49" fontId="4" fillId="36" borderId="10" xfId="0" applyNumberFormat="1" applyFont="1" applyFill="1" applyBorder="1" applyAlignment="1">
      <alignment vertical="center"/>
    </xf>
    <xf numFmtId="49" fontId="4" fillId="36" borderId="13" xfId="0" applyNumberFormat="1" applyFont="1" applyFill="1" applyBorder="1" applyAlignment="1">
      <alignment vertical="center"/>
    </xf>
    <xf numFmtId="14" fontId="4" fillId="36" borderId="13" xfId="0" applyNumberFormat="1" applyFont="1" applyFill="1" applyBorder="1" applyAlignment="1">
      <alignment horizontal="center" vertical="center"/>
    </xf>
    <xf numFmtId="4" fontId="4" fillId="36" borderId="13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right" vertical="center"/>
    </xf>
    <xf numFmtId="14" fontId="4" fillId="34" borderId="18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14" fontId="4" fillId="34" borderId="15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right" vertical="center"/>
    </xf>
    <xf numFmtId="14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7" xfId="0" applyNumberFormat="1" applyFont="1" applyFill="1" applyBorder="1" applyAlignment="1">
      <alignment horizontal="right" vertical="center"/>
    </xf>
    <xf numFmtId="14" fontId="4" fillId="34" borderId="20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right" vertical="center"/>
    </xf>
    <xf numFmtId="14" fontId="4" fillId="34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21" xfId="0" applyNumberFormat="1" applyFont="1" applyFill="1" applyBorder="1" applyAlignment="1">
      <alignment vertical="center"/>
    </xf>
    <xf numFmtId="4" fontId="4" fillId="34" borderId="15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4" fontId="4" fillId="34" borderId="20" xfId="0" applyNumberFormat="1" applyFont="1" applyFill="1" applyBorder="1" applyAlignment="1">
      <alignment vertical="center"/>
    </xf>
    <xf numFmtId="4" fontId="4" fillId="34" borderId="22" xfId="0" applyNumberFormat="1" applyFont="1" applyFill="1" applyBorder="1" applyAlignment="1">
      <alignment vertical="center"/>
    </xf>
    <xf numFmtId="14" fontId="4" fillId="36" borderId="18" xfId="0" applyNumberFormat="1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right" vertical="center"/>
    </xf>
    <xf numFmtId="4" fontId="4" fillId="36" borderId="19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top"/>
    </xf>
    <xf numFmtId="4" fontId="4" fillId="36" borderId="22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 wrapText="1"/>
    </xf>
    <xf numFmtId="4" fontId="4" fillId="36" borderId="23" xfId="0" applyNumberFormat="1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4" fontId="4" fillId="36" borderId="24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14" fontId="4" fillId="34" borderId="12" xfId="0" applyNumberFormat="1" applyFont="1" applyFill="1" applyBorder="1" applyAlignment="1">
      <alignment vertical="center"/>
    </xf>
    <xf numFmtId="14" fontId="4" fillId="34" borderId="1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vertical="center"/>
    </xf>
    <xf numFmtId="1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right" vertical="center"/>
    </xf>
    <xf numFmtId="14" fontId="4" fillId="34" borderId="25" xfId="0" applyNumberFormat="1" applyFont="1" applyFill="1" applyBorder="1" applyAlignment="1">
      <alignment vertical="center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17" fontId="4" fillId="34" borderId="13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49" fontId="4" fillId="34" borderId="29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4" fillId="36" borderId="33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right" vertical="center"/>
    </xf>
    <xf numFmtId="14" fontId="4" fillId="34" borderId="15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 wrapText="1"/>
    </xf>
    <xf numFmtId="49" fontId="4" fillId="36" borderId="35" xfId="0" applyNumberFormat="1" applyFont="1" applyFill="1" applyBorder="1" applyAlignment="1">
      <alignment horizontal="center" vertical="center" wrapText="1"/>
    </xf>
    <xf numFmtId="49" fontId="4" fillId="36" borderId="38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5" xfId="0" applyNumberFormat="1" applyFont="1" applyFill="1" applyBorder="1" applyAlignment="1">
      <alignment horizontal="right" vertical="center"/>
    </xf>
    <xf numFmtId="4" fontId="4" fillId="36" borderId="19" xfId="0" applyNumberFormat="1" applyFont="1" applyFill="1" applyBorder="1" applyAlignment="1">
      <alignment horizontal="right" vertical="center"/>
    </xf>
    <xf numFmtId="4" fontId="4" fillId="36" borderId="16" xfId="0" applyNumberFormat="1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14" fontId="4" fillId="34" borderId="18" xfId="0" applyNumberFormat="1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4" fontId="53" fillId="0" borderId="41" xfId="0" applyNumberFormat="1" applyFont="1" applyBorder="1" applyAlignment="1">
      <alignment horizontal="center" vertical="center"/>
    </xf>
    <xf numFmtId="14" fontId="4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view="pageBreakPreview" zoomScale="55" zoomScaleNormal="40" zoomScaleSheetLayoutView="55" zoomScalePageLayoutView="0" workbookViewId="0" topLeftCell="C52">
      <selection activeCell="G103" sqref="G103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40.8515625" style="0" bestFit="1" customWidth="1"/>
    <col min="4" max="4" width="20.7109375" style="0" customWidth="1"/>
    <col min="5" max="5" width="56.4218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3.25">
      <c r="A7" s="16" t="s">
        <v>0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3.25">
      <c r="A8" s="16"/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6" t="s">
        <v>45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3.25">
      <c r="A10" s="200" t="s">
        <v>132</v>
      </c>
      <c r="B10" s="200"/>
      <c r="C10" s="200"/>
      <c r="D10" s="17"/>
      <c r="E10" s="3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23.25">
      <c r="A11" s="12"/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3.25">
      <c r="A12" s="176" t="s">
        <v>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93.75" thickBot="1">
      <c r="A13" s="8" t="s">
        <v>9</v>
      </c>
      <c r="B13" s="8" t="s">
        <v>10</v>
      </c>
      <c r="C13" s="9" t="s">
        <v>11</v>
      </c>
      <c r="D13" s="9" t="s">
        <v>4</v>
      </c>
      <c r="E13" s="9" t="s">
        <v>12</v>
      </c>
      <c r="F13" s="9" t="s">
        <v>13</v>
      </c>
      <c r="G13" s="9" t="s">
        <v>1</v>
      </c>
      <c r="H13" s="9" t="s">
        <v>14</v>
      </c>
      <c r="I13" s="9" t="s">
        <v>5</v>
      </c>
      <c r="J13" s="9" t="s">
        <v>2</v>
      </c>
      <c r="K13" s="9" t="s">
        <v>3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6</v>
      </c>
    </row>
    <row r="14" spans="1:18" ht="23.25" customHeight="1">
      <c r="A14" s="132" t="s">
        <v>47</v>
      </c>
      <c r="B14" s="134" t="s">
        <v>32</v>
      </c>
      <c r="C14" s="136" t="s">
        <v>26</v>
      </c>
      <c r="D14" s="138" t="s">
        <v>70</v>
      </c>
      <c r="E14" s="140" t="s">
        <v>21</v>
      </c>
      <c r="F14" s="142" t="s">
        <v>46</v>
      </c>
      <c r="G14" s="130" t="s">
        <v>29</v>
      </c>
      <c r="H14" s="130" t="s">
        <v>60</v>
      </c>
      <c r="I14" s="97" t="s">
        <v>87</v>
      </c>
      <c r="J14" s="76">
        <v>43711</v>
      </c>
      <c r="K14" s="76">
        <v>44076</v>
      </c>
      <c r="L14" s="77">
        <v>175200</v>
      </c>
      <c r="M14" s="77">
        <v>0</v>
      </c>
      <c r="N14" s="77">
        <v>0</v>
      </c>
      <c r="O14" s="77">
        <v>144540</v>
      </c>
      <c r="P14" s="77">
        <v>144540</v>
      </c>
      <c r="Q14" s="78">
        <f>(O14*100)/(L14+M14+N14)</f>
        <v>82.5</v>
      </c>
      <c r="R14" s="169"/>
    </row>
    <row r="15" spans="1:18" ht="23.25">
      <c r="A15" s="132"/>
      <c r="B15" s="134"/>
      <c r="C15" s="136"/>
      <c r="D15" s="138"/>
      <c r="E15" s="141"/>
      <c r="F15" s="143"/>
      <c r="G15" s="131"/>
      <c r="H15" s="131"/>
      <c r="I15" s="109" t="s">
        <v>86</v>
      </c>
      <c r="J15" s="47">
        <v>44077</v>
      </c>
      <c r="K15" s="47">
        <v>44441</v>
      </c>
      <c r="L15" s="48">
        <v>58400</v>
      </c>
      <c r="M15" s="48">
        <v>175200</v>
      </c>
      <c r="N15" s="48">
        <v>0</v>
      </c>
      <c r="O15" s="48">
        <v>175200</v>
      </c>
      <c r="P15" s="48">
        <v>175200</v>
      </c>
      <c r="Q15" s="49">
        <f>(O15*100)/(L15+M15+N15)</f>
        <v>75</v>
      </c>
      <c r="R15" s="169"/>
    </row>
    <row r="16" spans="1:18" ht="23.25">
      <c r="A16" s="132"/>
      <c r="B16" s="134"/>
      <c r="C16" s="136"/>
      <c r="D16" s="138"/>
      <c r="E16" s="141"/>
      <c r="F16" s="143"/>
      <c r="G16" s="131"/>
      <c r="H16" s="131"/>
      <c r="I16" s="109" t="s">
        <v>85</v>
      </c>
      <c r="J16" s="47">
        <v>44442</v>
      </c>
      <c r="K16" s="47">
        <v>44531</v>
      </c>
      <c r="L16" s="48">
        <v>43800</v>
      </c>
      <c r="M16" s="48">
        <v>0</v>
      </c>
      <c r="N16" s="48">
        <v>0</v>
      </c>
      <c r="O16" s="48">
        <f>14600*3</f>
        <v>43800</v>
      </c>
      <c r="P16" s="48">
        <v>43800</v>
      </c>
      <c r="Q16" s="49">
        <f>(O16*100)/(L16+M16+N16)</f>
        <v>100</v>
      </c>
      <c r="R16" s="169"/>
    </row>
    <row r="17" spans="1:18" ht="23.25">
      <c r="A17" s="132"/>
      <c r="B17" s="134"/>
      <c r="C17" s="136"/>
      <c r="D17" s="138"/>
      <c r="E17" s="141"/>
      <c r="F17" s="143"/>
      <c r="G17" s="131"/>
      <c r="H17" s="131"/>
      <c r="I17" s="109"/>
      <c r="J17" s="50">
        <v>44532</v>
      </c>
      <c r="K17" s="50">
        <v>44806</v>
      </c>
      <c r="L17" s="51">
        <f>1210.72+130189.28</f>
        <v>131400</v>
      </c>
      <c r="M17" s="51">
        <v>0</v>
      </c>
      <c r="N17" s="51">
        <v>0</v>
      </c>
      <c r="O17" s="51">
        <v>137757.12</v>
      </c>
      <c r="P17" s="51">
        <v>120129.92</v>
      </c>
      <c r="Q17" s="52">
        <f>(O17*100)/(L17+M17+N17)</f>
        <v>104.8379908675799</v>
      </c>
      <c r="R17" s="169"/>
    </row>
    <row r="18" spans="1:18" ht="23.25">
      <c r="A18" s="132"/>
      <c r="B18" s="134"/>
      <c r="C18" s="136"/>
      <c r="D18" s="138"/>
      <c r="E18" s="141"/>
      <c r="F18" s="143"/>
      <c r="G18" s="131"/>
      <c r="H18" s="131"/>
      <c r="I18" s="108" t="s">
        <v>84</v>
      </c>
      <c r="J18" s="210">
        <v>44806</v>
      </c>
      <c r="K18" s="210">
        <v>45170</v>
      </c>
      <c r="L18" s="191">
        <v>160332.55</v>
      </c>
      <c r="M18" s="48">
        <v>0</v>
      </c>
      <c r="N18" s="48">
        <v>0</v>
      </c>
      <c r="O18" s="48">
        <v>61526.6</v>
      </c>
      <c r="P18" s="48">
        <v>61526.6</v>
      </c>
      <c r="Q18" s="48">
        <f>(O19*100)/(L17+M18+N18)</f>
        <v>74.40163622526634</v>
      </c>
      <c r="R18" s="169"/>
    </row>
    <row r="19" spans="1:18" ht="23.25">
      <c r="A19" s="132"/>
      <c r="B19" s="134"/>
      <c r="C19" s="136"/>
      <c r="D19" s="138"/>
      <c r="E19" s="141"/>
      <c r="F19" s="143"/>
      <c r="G19" s="131"/>
      <c r="H19" s="131"/>
      <c r="I19" s="53" t="s">
        <v>129</v>
      </c>
      <c r="J19" s="210"/>
      <c r="K19" s="210"/>
      <c r="L19" s="191"/>
      <c r="M19" s="48">
        <v>0</v>
      </c>
      <c r="N19" s="48">
        <v>0</v>
      </c>
      <c r="O19" s="48">
        <f>50837.15+23463.3+11731.65+11731.65</f>
        <v>97763.74999999999</v>
      </c>
      <c r="P19" s="48">
        <v>97763.75</v>
      </c>
      <c r="Q19" s="48">
        <f>(O19*100)/(L18+M19+N19)</f>
        <v>60.975609756097555</v>
      </c>
      <c r="R19" s="169"/>
    </row>
    <row r="20" spans="1:18" ht="24" thickBot="1">
      <c r="A20" s="133"/>
      <c r="B20" s="135"/>
      <c r="C20" s="137"/>
      <c r="D20" s="139"/>
      <c r="E20" s="141"/>
      <c r="F20" s="143"/>
      <c r="G20" s="131"/>
      <c r="H20" s="131"/>
      <c r="I20" s="54"/>
      <c r="J20" s="55">
        <v>45171</v>
      </c>
      <c r="K20" s="55">
        <v>45536</v>
      </c>
      <c r="L20" s="56">
        <v>140779.8</v>
      </c>
      <c r="M20" s="51">
        <v>0</v>
      </c>
      <c r="N20" s="51">
        <v>0</v>
      </c>
      <c r="O20" s="51">
        <f>11731.65+11731.65</f>
        <v>23463.3</v>
      </c>
      <c r="P20" s="51">
        <v>11731.65</v>
      </c>
      <c r="Q20" s="57">
        <f aca="true" t="shared" si="0" ref="Q20:Q38">(O20*100)/(L20+M20+N20)</f>
        <v>16.666666666666668</v>
      </c>
      <c r="R20" s="169"/>
    </row>
    <row r="21" spans="1:20" ht="49.5" customHeight="1">
      <c r="A21" s="144" t="s">
        <v>33</v>
      </c>
      <c r="B21" s="156" t="s">
        <v>34</v>
      </c>
      <c r="C21" s="147" t="s">
        <v>24</v>
      </c>
      <c r="D21" s="150" t="s">
        <v>71</v>
      </c>
      <c r="E21" s="153" t="s">
        <v>35</v>
      </c>
      <c r="F21" s="156" t="s">
        <v>36</v>
      </c>
      <c r="G21" s="147" t="s">
        <v>29</v>
      </c>
      <c r="H21" s="171" t="s">
        <v>60</v>
      </c>
      <c r="I21" s="147" t="s">
        <v>72</v>
      </c>
      <c r="J21" s="58">
        <v>43683</v>
      </c>
      <c r="K21" s="58">
        <v>44048</v>
      </c>
      <c r="L21" s="59">
        <v>46439.88</v>
      </c>
      <c r="M21" s="59">
        <v>0</v>
      </c>
      <c r="N21" s="59">
        <v>0</v>
      </c>
      <c r="O21" s="59">
        <v>46439.88</v>
      </c>
      <c r="P21" s="59">
        <v>46439.88</v>
      </c>
      <c r="Q21" s="60">
        <f t="shared" si="0"/>
        <v>100</v>
      </c>
      <c r="R21" s="209"/>
      <c r="T21" s="4"/>
    </row>
    <row r="22" spans="1:18" ht="48.75" customHeight="1">
      <c r="A22" s="145"/>
      <c r="B22" s="157"/>
      <c r="C22" s="148"/>
      <c r="D22" s="151"/>
      <c r="E22" s="154"/>
      <c r="F22" s="157"/>
      <c r="G22" s="148"/>
      <c r="H22" s="136"/>
      <c r="I22" s="148"/>
      <c r="J22" s="61">
        <v>44049</v>
      </c>
      <c r="K22" s="61">
        <v>44413</v>
      </c>
      <c r="L22" s="62">
        <v>46439.88</v>
      </c>
      <c r="M22" s="62">
        <v>0</v>
      </c>
      <c r="N22" s="62">
        <f>802.98+267.66</f>
        <v>1070.64</v>
      </c>
      <c r="O22" s="62">
        <f>15479.96+3869.99+3869.99+3869.99+3869.99+12591.39+3959.21</f>
        <v>47510.51999999999</v>
      </c>
      <c r="P22" s="62">
        <f>23219.94+3869.99+3869.99+7829.2+3959.21+3959.21+802.98</f>
        <v>47510.52</v>
      </c>
      <c r="Q22" s="57">
        <f t="shared" si="0"/>
        <v>99.99999999999999</v>
      </c>
      <c r="R22" s="209"/>
    </row>
    <row r="23" spans="1:18" ht="48.75" customHeight="1">
      <c r="A23" s="145"/>
      <c r="B23" s="157"/>
      <c r="C23" s="148"/>
      <c r="D23" s="151"/>
      <c r="E23" s="154"/>
      <c r="F23" s="157"/>
      <c r="G23" s="148"/>
      <c r="H23" s="136"/>
      <c r="I23" s="148"/>
      <c r="J23" s="61">
        <v>44414</v>
      </c>
      <c r="K23" s="61">
        <v>44778</v>
      </c>
      <c r="L23" s="62">
        <v>47510.52</v>
      </c>
      <c r="M23" s="62">
        <v>4273.44</v>
      </c>
      <c r="N23" s="62">
        <v>0</v>
      </c>
      <c r="O23" s="62">
        <f>12945.99+39592.1-752</f>
        <v>51786.09</v>
      </c>
      <c r="P23" s="62">
        <v>51783.09</v>
      </c>
      <c r="Q23" s="57">
        <f t="shared" si="0"/>
        <v>100.00411324278792</v>
      </c>
      <c r="R23" s="209"/>
    </row>
    <row r="24" spans="1:18" ht="48.75" customHeight="1">
      <c r="A24" s="145"/>
      <c r="B24" s="157"/>
      <c r="C24" s="148"/>
      <c r="D24" s="151"/>
      <c r="E24" s="154"/>
      <c r="F24" s="157"/>
      <c r="G24" s="148"/>
      <c r="H24" s="136"/>
      <c r="I24" s="148"/>
      <c r="J24" s="61">
        <v>44779</v>
      </c>
      <c r="K24" s="61">
        <v>45143</v>
      </c>
      <c r="L24" s="62">
        <v>51783.96</v>
      </c>
      <c r="M24" s="62">
        <v>0</v>
      </c>
      <c r="N24" s="62">
        <v>0</v>
      </c>
      <c r="O24" s="62">
        <f>43153.3+4315.33+4315.33</f>
        <v>51783.96000000001</v>
      </c>
      <c r="P24" s="62">
        <f>43153.3+4315.33</f>
        <v>47468.630000000005</v>
      </c>
      <c r="Q24" s="57">
        <f t="shared" si="0"/>
        <v>100.00000000000001</v>
      </c>
      <c r="R24" s="209"/>
    </row>
    <row r="25" spans="1:18" ht="48.75" customHeight="1" thickBot="1">
      <c r="A25" s="205"/>
      <c r="B25" s="206"/>
      <c r="C25" s="193"/>
      <c r="D25" s="207"/>
      <c r="E25" s="154"/>
      <c r="F25" s="206"/>
      <c r="G25" s="193"/>
      <c r="H25" s="137"/>
      <c r="I25" s="193"/>
      <c r="J25" s="63">
        <v>45144</v>
      </c>
      <c r="K25" s="63">
        <v>45509</v>
      </c>
      <c r="L25" s="64">
        <v>51783.96</v>
      </c>
      <c r="M25" s="64">
        <v>0</v>
      </c>
      <c r="N25" s="64">
        <v>0</v>
      </c>
      <c r="O25" s="64">
        <f>100+1008.3+3308.42+4749.85+4749.85</f>
        <v>13916.42</v>
      </c>
      <c r="P25" s="64">
        <f>4416.72+4749.85+4749.85</f>
        <v>13916.42</v>
      </c>
      <c r="Q25" s="65">
        <f t="shared" si="0"/>
        <v>26.873997276376702</v>
      </c>
      <c r="R25" s="209"/>
    </row>
    <row r="26" spans="1:18" ht="29.25" customHeight="1">
      <c r="A26" s="144" t="s">
        <v>48</v>
      </c>
      <c r="B26" s="156" t="s">
        <v>34</v>
      </c>
      <c r="C26" s="147" t="s">
        <v>24</v>
      </c>
      <c r="D26" s="150" t="s">
        <v>70</v>
      </c>
      <c r="E26" s="153" t="s">
        <v>49</v>
      </c>
      <c r="F26" s="156" t="s">
        <v>50</v>
      </c>
      <c r="G26" s="147" t="s">
        <v>29</v>
      </c>
      <c r="H26" s="171" t="s">
        <v>60</v>
      </c>
      <c r="I26" s="147" t="s">
        <v>106</v>
      </c>
      <c r="J26" s="58">
        <v>43692</v>
      </c>
      <c r="K26" s="58">
        <v>44057</v>
      </c>
      <c r="L26" s="59">
        <v>22800</v>
      </c>
      <c r="M26" s="59">
        <v>0</v>
      </c>
      <c r="N26" s="59">
        <v>0</v>
      </c>
      <c r="O26" s="59">
        <v>13616.67</v>
      </c>
      <c r="P26" s="59">
        <v>13616.67</v>
      </c>
      <c r="Q26" s="60">
        <f t="shared" si="0"/>
        <v>59.72223684210526</v>
      </c>
      <c r="R26" s="208"/>
    </row>
    <row r="27" spans="1:18" ht="54" customHeight="1">
      <c r="A27" s="145"/>
      <c r="B27" s="157"/>
      <c r="C27" s="148"/>
      <c r="D27" s="151"/>
      <c r="E27" s="154"/>
      <c r="F27" s="157"/>
      <c r="G27" s="148"/>
      <c r="H27" s="136"/>
      <c r="I27" s="148"/>
      <c r="J27" s="61">
        <v>44058</v>
      </c>
      <c r="K27" s="61">
        <v>44422</v>
      </c>
      <c r="L27" s="62">
        <v>8550</v>
      </c>
      <c r="M27" s="62">
        <v>14250</v>
      </c>
      <c r="N27" s="62">
        <v>0</v>
      </c>
      <c r="O27" s="62">
        <f>13300+7643.8</f>
        <v>20943.8</v>
      </c>
      <c r="P27" s="62">
        <f>7600+3800+1900+1900+1900+1900+1943.8</f>
        <v>20943.8</v>
      </c>
      <c r="Q27" s="57">
        <f t="shared" si="0"/>
        <v>91.85877192982456</v>
      </c>
      <c r="R27" s="208"/>
    </row>
    <row r="28" spans="1:19" ht="54" customHeight="1">
      <c r="A28" s="145"/>
      <c r="B28" s="157"/>
      <c r="C28" s="148"/>
      <c r="D28" s="151"/>
      <c r="E28" s="154"/>
      <c r="F28" s="157"/>
      <c r="G28" s="148"/>
      <c r="H28" s="136"/>
      <c r="I28" s="148"/>
      <c r="J28" s="61">
        <v>44423</v>
      </c>
      <c r="K28" s="61">
        <v>44787</v>
      </c>
      <c r="L28" s="62">
        <v>23325.6</v>
      </c>
      <c r="M28" s="62">
        <v>2098.08</v>
      </c>
      <c r="N28" s="62">
        <v>0</v>
      </c>
      <c r="O28" s="62">
        <v>25423.68</v>
      </c>
      <c r="P28" s="62">
        <v>25423.68</v>
      </c>
      <c r="Q28" s="57">
        <f t="shared" si="0"/>
        <v>100</v>
      </c>
      <c r="R28" s="208"/>
      <c r="S28" s="4"/>
    </row>
    <row r="29" spans="1:19" ht="54" customHeight="1">
      <c r="A29" s="145"/>
      <c r="B29" s="157"/>
      <c r="C29" s="148"/>
      <c r="D29" s="151"/>
      <c r="E29" s="154"/>
      <c r="F29" s="157"/>
      <c r="G29" s="148"/>
      <c r="H29" s="136"/>
      <c r="I29" s="148"/>
      <c r="J29" s="61">
        <v>44788</v>
      </c>
      <c r="K29" s="61">
        <v>45152</v>
      </c>
      <c r="L29" s="62">
        <v>34060.65</v>
      </c>
      <c r="M29" s="62">
        <v>0</v>
      </c>
      <c r="N29" s="62">
        <v>0</v>
      </c>
      <c r="O29" s="62">
        <v>31189.07</v>
      </c>
      <c r="P29" s="62">
        <v>31189.07</v>
      </c>
      <c r="Q29" s="57">
        <f t="shared" si="0"/>
        <v>91.56921550234655</v>
      </c>
      <c r="R29" s="208"/>
      <c r="S29" s="4"/>
    </row>
    <row r="30" spans="1:19" ht="54" customHeight="1" thickBot="1">
      <c r="A30" s="146"/>
      <c r="B30" s="158"/>
      <c r="C30" s="149"/>
      <c r="D30" s="152"/>
      <c r="E30" s="155"/>
      <c r="F30" s="158"/>
      <c r="G30" s="149"/>
      <c r="H30" s="180"/>
      <c r="I30" s="149"/>
      <c r="J30" s="66">
        <v>44788</v>
      </c>
      <c r="K30" s="66">
        <v>45518</v>
      </c>
      <c r="L30" s="67">
        <v>31440.6</v>
      </c>
      <c r="M30" s="67">
        <v>0</v>
      </c>
      <c r="N30" s="67">
        <v>0</v>
      </c>
      <c r="O30" s="67">
        <v>7860.15</v>
      </c>
      <c r="P30" s="67">
        <v>0</v>
      </c>
      <c r="Q30" s="57">
        <f t="shared" si="0"/>
        <v>25</v>
      </c>
      <c r="R30" s="208"/>
      <c r="S30" s="4"/>
    </row>
    <row r="31" spans="1:18" ht="31.5" customHeight="1">
      <c r="A31" s="167" t="s">
        <v>63</v>
      </c>
      <c r="B31" s="178" t="s">
        <v>23</v>
      </c>
      <c r="C31" s="160" t="s">
        <v>24</v>
      </c>
      <c r="D31" s="186" t="s">
        <v>73</v>
      </c>
      <c r="E31" s="181" t="s">
        <v>37</v>
      </c>
      <c r="F31" s="178" t="s">
        <v>38</v>
      </c>
      <c r="G31" s="160" t="s">
        <v>31</v>
      </c>
      <c r="H31" s="178" t="s">
        <v>25</v>
      </c>
      <c r="I31" s="160" t="s">
        <v>88</v>
      </c>
      <c r="J31" s="68">
        <v>43691</v>
      </c>
      <c r="K31" s="68">
        <v>44244</v>
      </c>
      <c r="L31" s="69">
        <v>11832.8</v>
      </c>
      <c r="M31" s="69">
        <v>8452.68</v>
      </c>
      <c r="N31" s="69">
        <v>0</v>
      </c>
      <c r="O31" s="70">
        <f>1056.44+9450.96+991.66</f>
        <v>11499.06</v>
      </c>
      <c r="P31" s="70">
        <f>10507.96+991.66</f>
        <v>11499.619999999999</v>
      </c>
      <c r="Q31" s="71">
        <f t="shared" si="0"/>
        <v>56.68616172750164</v>
      </c>
      <c r="R31" s="169"/>
    </row>
    <row r="32" spans="1:18" ht="56.25" customHeight="1">
      <c r="A32" s="167"/>
      <c r="B32" s="178"/>
      <c r="C32" s="160"/>
      <c r="D32" s="186"/>
      <c r="E32" s="181"/>
      <c r="F32" s="178"/>
      <c r="G32" s="160"/>
      <c r="H32" s="178"/>
      <c r="I32" s="160"/>
      <c r="J32" s="61">
        <v>44245</v>
      </c>
      <c r="K32" s="61">
        <v>44609</v>
      </c>
      <c r="L32" s="72">
        <v>20284.68</v>
      </c>
      <c r="M32" s="72">
        <v>0</v>
      </c>
      <c r="N32" s="72">
        <v>0</v>
      </c>
      <c r="O32" s="62">
        <f>9764.54+3213.36</f>
        <v>12977.900000000001</v>
      </c>
      <c r="P32" s="62">
        <v>12977.9</v>
      </c>
      <c r="Q32" s="73">
        <f t="shared" si="0"/>
        <v>63.978825399266846</v>
      </c>
      <c r="R32" s="169"/>
    </row>
    <row r="33" spans="1:18" ht="77.25" customHeight="1" thickBot="1">
      <c r="A33" s="168"/>
      <c r="B33" s="179"/>
      <c r="C33" s="170"/>
      <c r="D33" s="187"/>
      <c r="E33" s="182"/>
      <c r="F33" s="179"/>
      <c r="G33" s="170"/>
      <c r="H33" s="179"/>
      <c r="I33" s="170"/>
      <c r="J33" s="66">
        <v>44975</v>
      </c>
      <c r="K33" s="66">
        <v>45339</v>
      </c>
      <c r="L33" s="74">
        <v>15282.53</v>
      </c>
      <c r="M33" s="74">
        <v>0</v>
      </c>
      <c r="N33" s="74">
        <v>0</v>
      </c>
      <c r="O33" s="67">
        <f>9544.8+1567.51+1754.95+1400.3</f>
        <v>14267.56</v>
      </c>
      <c r="P33" s="67">
        <f>8294.43+1250.37+1754.95+1400.3</f>
        <v>12700.05</v>
      </c>
      <c r="Q33" s="75">
        <f t="shared" si="0"/>
        <v>93.35862582962376</v>
      </c>
      <c r="R33" s="169"/>
    </row>
    <row r="34" spans="1:18" ht="31.5" customHeight="1">
      <c r="A34" s="161" t="s">
        <v>39</v>
      </c>
      <c r="B34" s="164" t="s">
        <v>42</v>
      </c>
      <c r="C34" s="147" t="s">
        <v>24</v>
      </c>
      <c r="D34" s="201" t="s">
        <v>77</v>
      </c>
      <c r="E34" s="183" t="s">
        <v>90</v>
      </c>
      <c r="F34" s="164" t="s">
        <v>41</v>
      </c>
      <c r="G34" s="171" t="s">
        <v>40</v>
      </c>
      <c r="H34" s="171" t="s">
        <v>114</v>
      </c>
      <c r="I34" s="171" t="s">
        <v>131</v>
      </c>
      <c r="J34" s="76">
        <v>43753</v>
      </c>
      <c r="K34" s="76">
        <v>44118</v>
      </c>
      <c r="L34" s="77">
        <v>50000</v>
      </c>
      <c r="M34" s="77">
        <v>0</v>
      </c>
      <c r="N34" s="77">
        <v>0</v>
      </c>
      <c r="O34" s="77">
        <v>0</v>
      </c>
      <c r="P34" s="77">
        <v>0</v>
      </c>
      <c r="Q34" s="78">
        <f t="shared" si="0"/>
        <v>0</v>
      </c>
      <c r="R34" s="169"/>
    </row>
    <row r="35" spans="1:18" ht="23.25">
      <c r="A35" s="162"/>
      <c r="B35" s="165"/>
      <c r="C35" s="148"/>
      <c r="D35" s="202"/>
      <c r="E35" s="184"/>
      <c r="F35" s="165"/>
      <c r="G35" s="136"/>
      <c r="H35" s="136"/>
      <c r="I35" s="136"/>
      <c r="J35" s="47">
        <v>44051</v>
      </c>
      <c r="K35" s="47">
        <v>44415</v>
      </c>
      <c r="L35" s="48">
        <v>10416.66</v>
      </c>
      <c r="M35" s="48">
        <v>20000</v>
      </c>
      <c r="N35" s="48">
        <v>0</v>
      </c>
      <c r="O35" s="48">
        <f>7893.53+928.65</f>
        <v>8822.18</v>
      </c>
      <c r="P35" s="48">
        <f>O35</f>
        <v>8822.18</v>
      </c>
      <c r="Q35" s="49">
        <f t="shared" si="0"/>
        <v>29.00443375439644</v>
      </c>
      <c r="R35" s="169"/>
    </row>
    <row r="36" spans="1:18" ht="23.25">
      <c r="A36" s="162"/>
      <c r="B36" s="165"/>
      <c r="C36" s="148"/>
      <c r="D36" s="202"/>
      <c r="E36" s="184"/>
      <c r="F36" s="165"/>
      <c r="G36" s="136"/>
      <c r="H36" s="136"/>
      <c r="I36" s="136"/>
      <c r="J36" s="47">
        <v>44416</v>
      </c>
      <c r="K36" s="47">
        <v>44780</v>
      </c>
      <c r="L36" s="48">
        <v>40000</v>
      </c>
      <c r="M36" s="48">
        <v>0</v>
      </c>
      <c r="N36" s="48">
        <v>0</v>
      </c>
      <c r="O36" s="48">
        <f>7924.19+9596.11</f>
        <v>17520.3</v>
      </c>
      <c r="P36" s="48">
        <v>17520.3</v>
      </c>
      <c r="Q36" s="49">
        <f t="shared" si="0"/>
        <v>43.80075</v>
      </c>
      <c r="R36" s="169"/>
    </row>
    <row r="37" spans="1:18" ht="123" customHeight="1" thickBot="1">
      <c r="A37" s="163"/>
      <c r="B37" s="166"/>
      <c r="C37" s="193"/>
      <c r="D37" s="203"/>
      <c r="E37" s="188"/>
      <c r="F37" s="166"/>
      <c r="G37" s="137"/>
      <c r="H37" s="137"/>
      <c r="I37" s="137"/>
      <c r="J37" s="50">
        <v>44849</v>
      </c>
      <c r="K37" s="50">
        <v>45213</v>
      </c>
      <c r="L37" s="51">
        <v>30000</v>
      </c>
      <c r="M37" s="51">
        <v>0</v>
      </c>
      <c r="N37" s="51">
        <v>0</v>
      </c>
      <c r="O37" s="51">
        <f>1158.98+2415</f>
        <v>3573.98</v>
      </c>
      <c r="P37" s="51">
        <v>3573.98</v>
      </c>
      <c r="Q37" s="52">
        <f t="shared" si="0"/>
        <v>11.913266666666667</v>
      </c>
      <c r="R37" s="169"/>
    </row>
    <row r="38" spans="1:18" ht="69.75">
      <c r="A38" s="144" t="s">
        <v>43</v>
      </c>
      <c r="B38" s="156" t="s">
        <v>44</v>
      </c>
      <c r="C38" s="147" t="s">
        <v>24</v>
      </c>
      <c r="D38" s="150" t="s">
        <v>74</v>
      </c>
      <c r="E38" s="183" t="s">
        <v>22</v>
      </c>
      <c r="F38" s="164" t="s">
        <v>27</v>
      </c>
      <c r="G38" s="171" t="s">
        <v>28</v>
      </c>
      <c r="H38" s="171" t="s">
        <v>89</v>
      </c>
      <c r="I38" s="79" t="s">
        <v>61</v>
      </c>
      <c r="J38" s="58">
        <v>43831</v>
      </c>
      <c r="K38" s="58">
        <v>44196</v>
      </c>
      <c r="L38" s="59">
        <v>60000</v>
      </c>
      <c r="M38" s="59">
        <v>0</v>
      </c>
      <c r="N38" s="59">
        <v>0</v>
      </c>
      <c r="O38" s="59">
        <f>23684.92+1131.62+1672.06</f>
        <v>26488.6</v>
      </c>
      <c r="P38" s="59">
        <v>26488.6</v>
      </c>
      <c r="Q38" s="78">
        <f t="shared" si="0"/>
        <v>44.147666666666666</v>
      </c>
      <c r="R38" s="169"/>
    </row>
    <row r="39" spans="1:18" ht="40.5" customHeight="1">
      <c r="A39" s="145"/>
      <c r="B39" s="157"/>
      <c r="C39" s="148"/>
      <c r="D39" s="151"/>
      <c r="E39" s="184"/>
      <c r="F39" s="165"/>
      <c r="G39" s="136"/>
      <c r="H39" s="136"/>
      <c r="I39" s="80" t="s">
        <v>97</v>
      </c>
      <c r="J39" s="61">
        <v>44197</v>
      </c>
      <c r="K39" s="61">
        <v>44561</v>
      </c>
      <c r="L39" s="62">
        <v>60000</v>
      </c>
      <c r="M39" s="62">
        <v>0</v>
      </c>
      <c r="N39" s="62">
        <v>0</v>
      </c>
      <c r="O39" s="62">
        <v>43163.7</v>
      </c>
      <c r="P39" s="62">
        <f>38529.62+4578.2</f>
        <v>43107.82</v>
      </c>
      <c r="Q39" s="49">
        <f>(O40*100)/(L40+M40+N40)</f>
        <v>71.17623333333333</v>
      </c>
      <c r="R39" s="169"/>
    </row>
    <row r="40" spans="1:18" ht="40.5" customHeight="1">
      <c r="A40" s="145"/>
      <c r="B40" s="157"/>
      <c r="C40" s="148"/>
      <c r="D40" s="151"/>
      <c r="E40" s="184"/>
      <c r="F40" s="165"/>
      <c r="G40" s="136"/>
      <c r="H40" s="136"/>
      <c r="I40" s="80" t="s">
        <v>96</v>
      </c>
      <c r="J40" s="61">
        <v>44562</v>
      </c>
      <c r="K40" s="61">
        <v>44926</v>
      </c>
      <c r="L40" s="62">
        <v>60000</v>
      </c>
      <c r="M40" s="62">
        <v>0</v>
      </c>
      <c r="N40" s="62">
        <v>0</v>
      </c>
      <c r="O40" s="62">
        <v>42705.74</v>
      </c>
      <c r="P40" s="62">
        <f>O40</f>
        <v>42705.74</v>
      </c>
      <c r="Q40" s="49">
        <f>(O41*100)/(L41+M41+N41)</f>
        <v>84.24749061388839</v>
      </c>
      <c r="R40" s="169"/>
    </row>
    <row r="41" spans="1:18" ht="24" thickBot="1">
      <c r="A41" s="146"/>
      <c r="B41" s="158"/>
      <c r="C41" s="149"/>
      <c r="D41" s="152"/>
      <c r="E41" s="185"/>
      <c r="F41" s="177"/>
      <c r="G41" s="180"/>
      <c r="H41" s="180"/>
      <c r="I41" s="81" t="s">
        <v>130</v>
      </c>
      <c r="J41" s="66">
        <v>44927</v>
      </c>
      <c r="K41" s="66">
        <v>45291</v>
      </c>
      <c r="L41" s="67">
        <v>53842.85</v>
      </c>
      <c r="M41" s="67">
        <v>0</v>
      </c>
      <c r="N41" s="67">
        <v>0</v>
      </c>
      <c r="O41" s="67">
        <f>40483.87+4877.38</f>
        <v>45361.25</v>
      </c>
      <c r="P41" s="67">
        <v>40483.87</v>
      </c>
      <c r="Q41" s="82">
        <f>(O43*100)/(L43+M43+N43)</f>
        <v>77.02678333333333</v>
      </c>
      <c r="R41" s="169"/>
    </row>
    <row r="42" spans="1:18" ht="21.75" customHeight="1" thickBot="1">
      <c r="A42" s="167" t="s">
        <v>51</v>
      </c>
      <c r="B42" s="178" t="s">
        <v>52</v>
      </c>
      <c r="C42" s="160" t="s">
        <v>24</v>
      </c>
      <c r="D42" s="159" t="s">
        <v>75</v>
      </c>
      <c r="E42" s="204" t="s">
        <v>54</v>
      </c>
      <c r="F42" s="192" t="s">
        <v>53</v>
      </c>
      <c r="G42" s="131" t="s">
        <v>94</v>
      </c>
      <c r="H42" s="160" t="s">
        <v>30</v>
      </c>
      <c r="I42" s="83" t="s">
        <v>98</v>
      </c>
      <c r="J42" s="58">
        <v>44633</v>
      </c>
      <c r="K42" s="58">
        <v>44997</v>
      </c>
      <c r="L42" s="59">
        <v>120000</v>
      </c>
      <c r="M42" s="59">
        <v>0</v>
      </c>
      <c r="N42" s="59">
        <v>0</v>
      </c>
      <c r="O42" s="59">
        <v>117578.24</v>
      </c>
      <c r="P42" s="59">
        <v>117578.24</v>
      </c>
      <c r="Q42" s="82">
        <f>(O42*100)/(M42+N42+L42)</f>
        <v>97.98186666666666</v>
      </c>
      <c r="R42" s="169"/>
    </row>
    <row r="43" spans="1:18" ht="105" customHeight="1" thickBot="1">
      <c r="A43" s="167"/>
      <c r="B43" s="178"/>
      <c r="C43" s="160"/>
      <c r="D43" s="159"/>
      <c r="E43" s="204"/>
      <c r="F43" s="192"/>
      <c r="G43" s="131"/>
      <c r="H43" s="160"/>
      <c r="I43" s="84" t="s">
        <v>95</v>
      </c>
      <c r="J43" s="63">
        <v>44998</v>
      </c>
      <c r="K43" s="63">
        <v>45363</v>
      </c>
      <c r="L43" s="64">
        <v>180000</v>
      </c>
      <c r="M43" s="64">
        <v>0</v>
      </c>
      <c r="N43" s="64">
        <v>0</v>
      </c>
      <c r="O43" s="64">
        <f>96823.15+4839.25+31154.53+5831.28</f>
        <v>138648.21</v>
      </c>
      <c r="P43" s="64">
        <f>88982.02-7698.42-31140.19+22463.57+26276.38+31154.53+5831.28</f>
        <v>135869.17</v>
      </c>
      <c r="Q43" s="52">
        <f>(O43*100)/(M43+N43+L43)</f>
        <v>77.02678333333333</v>
      </c>
      <c r="R43" s="169"/>
    </row>
    <row r="44" spans="1:18" ht="15.75" customHeight="1">
      <c r="A44" s="194" t="s">
        <v>55</v>
      </c>
      <c r="B44" s="156" t="s">
        <v>56</v>
      </c>
      <c r="C44" s="147" t="s">
        <v>24</v>
      </c>
      <c r="D44" s="197"/>
      <c r="E44" s="183" t="s">
        <v>57</v>
      </c>
      <c r="F44" s="164" t="s">
        <v>58</v>
      </c>
      <c r="G44" s="171" t="s">
        <v>59</v>
      </c>
      <c r="H44" s="147" t="s">
        <v>25</v>
      </c>
      <c r="I44" s="110" t="s">
        <v>99</v>
      </c>
      <c r="J44" s="189">
        <v>43906</v>
      </c>
      <c r="K44" s="189">
        <v>44635</v>
      </c>
      <c r="L44" s="172">
        <v>93.6</v>
      </c>
      <c r="M44" s="172">
        <v>886.56</v>
      </c>
      <c r="N44" s="172">
        <v>0</v>
      </c>
      <c r="O44" s="172">
        <v>539.59</v>
      </c>
      <c r="P44" s="172">
        <v>539.59</v>
      </c>
      <c r="Q44" s="174">
        <f>(O44*100)/(L44+M44+N44)</f>
        <v>55.05121612797911</v>
      </c>
      <c r="R44" s="169"/>
    </row>
    <row r="45" spans="1:18" ht="39.75" customHeight="1">
      <c r="A45" s="195"/>
      <c r="B45" s="157"/>
      <c r="C45" s="148"/>
      <c r="D45" s="198"/>
      <c r="E45" s="184"/>
      <c r="F45" s="165"/>
      <c r="G45" s="136"/>
      <c r="H45" s="148"/>
      <c r="I45" s="111" t="s">
        <v>62</v>
      </c>
      <c r="J45" s="190"/>
      <c r="K45" s="190"/>
      <c r="L45" s="173"/>
      <c r="M45" s="173"/>
      <c r="N45" s="173"/>
      <c r="O45" s="173"/>
      <c r="P45" s="173"/>
      <c r="Q45" s="175"/>
      <c r="R45" s="169"/>
    </row>
    <row r="46" spans="1:18" ht="39.75" customHeight="1" thickBot="1">
      <c r="A46" s="196"/>
      <c r="B46" s="158"/>
      <c r="C46" s="149"/>
      <c r="D46" s="199"/>
      <c r="E46" s="185"/>
      <c r="F46" s="177"/>
      <c r="G46" s="180"/>
      <c r="H46" s="149"/>
      <c r="I46" s="112" t="s">
        <v>100</v>
      </c>
      <c r="J46" s="66">
        <v>44636</v>
      </c>
      <c r="K46" s="66">
        <v>45366</v>
      </c>
      <c r="L46" s="67">
        <v>980.16</v>
      </c>
      <c r="M46" s="67">
        <v>0</v>
      </c>
      <c r="N46" s="67">
        <v>0</v>
      </c>
      <c r="O46" s="67">
        <v>420.25</v>
      </c>
      <c r="P46" s="67">
        <v>420.25</v>
      </c>
      <c r="Q46" s="82">
        <f>(O46*100)/(L46+M46+N46)</f>
        <v>42.87565295461965</v>
      </c>
      <c r="R46" s="169"/>
    </row>
    <row r="47" spans="1:18" ht="93.75" thickBot="1">
      <c r="A47" s="99" t="s">
        <v>64</v>
      </c>
      <c r="B47" s="100" t="s">
        <v>69</v>
      </c>
      <c r="C47" s="43" t="s">
        <v>65</v>
      </c>
      <c r="D47" s="19" t="s">
        <v>76</v>
      </c>
      <c r="E47" s="22" t="s">
        <v>121</v>
      </c>
      <c r="F47" s="27" t="s">
        <v>66</v>
      </c>
      <c r="G47" s="38" t="s">
        <v>91</v>
      </c>
      <c r="H47" s="43" t="s">
        <v>25</v>
      </c>
      <c r="I47" s="86" t="s">
        <v>93</v>
      </c>
      <c r="J47" s="68">
        <v>44636</v>
      </c>
      <c r="K47" s="68">
        <v>45366</v>
      </c>
      <c r="L47" s="70">
        <v>27500</v>
      </c>
      <c r="M47" s="70">
        <v>0</v>
      </c>
      <c r="N47" s="70">
        <v>0</v>
      </c>
      <c r="O47" s="70">
        <v>864.71</v>
      </c>
      <c r="P47" s="70">
        <v>864.71</v>
      </c>
      <c r="Q47" s="114">
        <f>(O48*100)/(L48+M48+N48)</f>
        <v>27.339999999999996</v>
      </c>
      <c r="R47" s="113"/>
    </row>
    <row r="48" spans="1:18" ht="47.25" thickBot="1">
      <c r="A48" s="101" t="s">
        <v>68</v>
      </c>
      <c r="B48" s="102" t="s">
        <v>78</v>
      </c>
      <c r="C48" s="44" t="s">
        <v>65</v>
      </c>
      <c r="D48" s="18" t="s">
        <v>77</v>
      </c>
      <c r="E48" s="20" t="s">
        <v>122</v>
      </c>
      <c r="F48" s="28" t="s">
        <v>67</v>
      </c>
      <c r="G48" s="39" t="s">
        <v>127</v>
      </c>
      <c r="H48" s="44" t="s">
        <v>25</v>
      </c>
      <c r="I48" s="88" t="s">
        <v>92</v>
      </c>
      <c r="J48" s="89">
        <v>44683</v>
      </c>
      <c r="K48" s="90">
        <v>45771</v>
      </c>
      <c r="L48" s="91">
        <v>1000</v>
      </c>
      <c r="M48" s="91">
        <v>0</v>
      </c>
      <c r="N48" s="91">
        <v>0</v>
      </c>
      <c r="O48" s="91">
        <v>273.4</v>
      </c>
      <c r="P48" s="91">
        <v>273.4</v>
      </c>
      <c r="Q48" s="87">
        <f>(O51*100)/(L51+M51+N51)</f>
        <v>39.869969820674584</v>
      </c>
      <c r="R48" s="113"/>
    </row>
    <row r="49" spans="1:18" ht="47.25" thickBot="1">
      <c r="A49" s="103" t="s">
        <v>101</v>
      </c>
      <c r="B49" s="104" t="s">
        <v>102</v>
      </c>
      <c r="C49" s="45" t="s">
        <v>65</v>
      </c>
      <c r="D49" s="10" t="s">
        <v>103</v>
      </c>
      <c r="E49" s="30" t="s">
        <v>123</v>
      </c>
      <c r="F49" s="11" t="s">
        <v>104</v>
      </c>
      <c r="G49" s="39" t="s">
        <v>127</v>
      </c>
      <c r="H49" s="45" t="s">
        <v>128</v>
      </c>
      <c r="I49" s="92" t="s">
        <v>105</v>
      </c>
      <c r="J49" s="93">
        <v>44986</v>
      </c>
      <c r="K49" s="94">
        <v>45169</v>
      </c>
      <c r="L49" s="95">
        <v>36000</v>
      </c>
      <c r="M49" s="95">
        <v>0</v>
      </c>
      <c r="N49" s="95">
        <v>0</v>
      </c>
      <c r="O49" s="95">
        <v>19550.91</v>
      </c>
      <c r="P49" s="95">
        <v>19550.91</v>
      </c>
      <c r="Q49" s="85">
        <f>(O49*100)/(L49+M49+N49)</f>
        <v>54.308083333333336</v>
      </c>
      <c r="R49" s="113"/>
    </row>
    <row r="50" spans="1:18" ht="84" customHeight="1" thickBot="1">
      <c r="A50" s="105" t="s">
        <v>79</v>
      </c>
      <c r="B50" s="104" t="s">
        <v>80</v>
      </c>
      <c r="C50" s="45" t="s">
        <v>24</v>
      </c>
      <c r="D50" s="10" t="s">
        <v>81</v>
      </c>
      <c r="E50" s="29" t="s">
        <v>124</v>
      </c>
      <c r="F50" s="11" t="s">
        <v>82</v>
      </c>
      <c r="G50" s="40" t="s">
        <v>126</v>
      </c>
      <c r="H50" s="45" t="s">
        <v>128</v>
      </c>
      <c r="I50" s="92" t="s">
        <v>83</v>
      </c>
      <c r="J50" s="93" t="s">
        <v>109</v>
      </c>
      <c r="K50" s="94">
        <v>45872</v>
      </c>
      <c r="L50" s="95">
        <v>171375.6</v>
      </c>
      <c r="M50" s="95">
        <v>0</v>
      </c>
      <c r="N50" s="95">
        <v>0</v>
      </c>
      <c r="O50" s="95">
        <f>68327.4+34163.7</f>
        <v>102491.09999999999</v>
      </c>
      <c r="P50" s="95">
        <v>102491.1</v>
      </c>
      <c r="Q50" s="85">
        <f>(O51*100)/(L51+M51+N51)</f>
        <v>39.869969820674584</v>
      </c>
      <c r="R50" s="113"/>
    </row>
    <row r="51" spans="1:18" ht="24" hidden="1" thickBot="1">
      <c r="A51" s="106"/>
      <c r="B51" s="86"/>
      <c r="C51" s="98"/>
      <c r="D51" s="15"/>
      <c r="E51" s="34"/>
      <c r="F51" s="33"/>
      <c r="G51" s="41"/>
      <c r="H51" s="46"/>
      <c r="I51" s="86" t="s">
        <v>83</v>
      </c>
      <c r="J51" s="96">
        <v>44986</v>
      </c>
      <c r="K51" s="68">
        <v>45130</v>
      </c>
      <c r="L51" s="70">
        <v>171375.6</v>
      </c>
      <c r="M51" s="70">
        <v>0</v>
      </c>
      <c r="N51" s="70">
        <v>0</v>
      </c>
      <c r="O51" s="70">
        <v>68327.4</v>
      </c>
      <c r="P51" s="70">
        <v>34163.7</v>
      </c>
      <c r="Q51" s="85">
        <f>(O52*100)/(L52+M52+N52)</f>
        <v>74.04777</v>
      </c>
      <c r="R51" s="7"/>
    </row>
    <row r="52" spans="1:18" ht="129" customHeight="1" thickBot="1">
      <c r="A52" s="107" t="s">
        <v>110</v>
      </c>
      <c r="B52" s="88" t="s">
        <v>110</v>
      </c>
      <c r="C52" s="44" t="s">
        <v>111</v>
      </c>
      <c r="D52" s="31" t="s">
        <v>112</v>
      </c>
      <c r="E52" s="36" t="s">
        <v>107</v>
      </c>
      <c r="F52" s="28" t="s">
        <v>108</v>
      </c>
      <c r="G52" s="42" t="s">
        <v>94</v>
      </c>
      <c r="H52" s="45" t="s">
        <v>128</v>
      </c>
      <c r="I52" s="44" t="s">
        <v>113</v>
      </c>
      <c r="J52" s="89">
        <v>45155</v>
      </c>
      <c r="K52" s="90">
        <v>45247</v>
      </c>
      <c r="L52" s="91">
        <v>100000</v>
      </c>
      <c r="M52" s="91">
        <v>0</v>
      </c>
      <c r="N52" s="91">
        <v>0</v>
      </c>
      <c r="O52" s="91">
        <f>16603.84+48586.65+8857.28</f>
        <v>74047.77</v>
      </c>
      <c r="P52" s="91">
        <f>4642.91+48586.65+14663.79</f>
        <v>67893.35</v>
      </c>
      <c r="Q52" s="87">
        <f>(O52*100)/(L52+M52+N52)</f>
        <v>74.04777</v>
      </c>
      <c r="R52" s="113"/>
    </row>
    <row r="53" spans="1:18" ht="129" customHeight="1">
      <c r="A53" s="107" t="s">
        <v>115</v>
      </c>
      <c r="B53" s="123" t="s">
        <v>116</v>
      </c>
      <c r="C53" s="44" t="s">
        <v>117</v>
      </c>
      <c r="D53" s="31"/>
      <c r="E53" s="124" t="s">
        <v>125</v>
      </c>
      <c r="F53" s="125" t="s">
        <v>119</v>
      </c>
      <c r="G53" s="115" t="s">
        <v>118</v>
      </c>
      <c r="H53" s="44" t="s">
        <v>128</v>
      </c>
      <c r="I53" s="44" t="s">
        <v>120</v>
      </c>
      <c r="J53" s="89">
        <v>45146</v>
      </c>
      <c r="K53" s="90">
        <v>45145</v>
      </c>
      <c r="L53" s="91">
        <v>40000</v>
      </c>
      <c r="M53" s="91">
        <v>0</v>
      </c>
      <c r="N53" s="91">
        <v>0</v>
      </c>
      <c r="O53" s="91">
        <v>0</v>
      </c>
      <c r="P53" s="91">
        <v>0</v>
      </c>
      <c r="Q53" s="87">
        <f>(O53*100)/(L53+M53+N53)</f>
        <v>0</v>
      </c>
      <c r="R53" s="113"/>
    </row>
    <row r="54" spans="1:18" ht="129" customHeight="1">
      <c r="A54" s="126" t="s">
        <v>133</v>
      </c>
      <c r="B54" s="119" t="s">
        <v>134</v>
      </c>
      <c r="C54" s="117" t="s">
        <v>24</v>
      </c>
      <c r="D54" s="118"/>
      <c r="E54" s="127" t="s">
        <v>107</v>
      </c>
      <c r="F54" s="128" t="s">
        <v>108</v>
      </c>
      <c r="G54" s="116" t="s">
        <v>94</v>
      </c>
      <c r="H54" s="117" t="s">
        <v>128</v>
      </c>
      <c r="I54" s="117" t="s">
        <v>135</v>
      </c>
      <c r="J54" s="129" t="s">
        <v>136</v>
      </c>
      <c r="K54" s="122">
        <v>45566</v>
      </c>
      <c r="L54" s="121">
        <v>132329.29</v>
      </c>
      <c r="M54" s="121">
        <v>0</v>
      </c>
      <c r="N54" s="121">
        <v>0</v>
      </c>
      <c r="O54" s="121">
        <v>44080.07</v>
      </c>
      <c r="P54" s="121">
        <v>14826.88</v>
      </c>
      <c r="Q54" s="48">
        <f>(O54*100)/(L54+M54+N54)</f>
        <v>33.3108943605758</v>
      </c>
      <c r="R54" s="120"/>
    </row>
    <row r="55" spans="1:18" ht="23.25">
      <c r="A55" s="37" t="s">
        <v>20</v>
      </c>
      <c r="B55" s="37"/>
      <c r="C55" s="37"/>
      <c r="D55" s="37"/>
      <c r="E55" s="37"/>
      <c r="F55" s="13"/>
      <c r="G55" s="35"/>
      <c r="H55" s="12"/>
      <c r="I55" s="6"/>
      <c r="J55" s="23"/>
      <c r="K55" s="24"/>
      <c r="L55" s="25"/>
      <c r="M55" s="25"/>
      <c r="N55" s="25"/>
      <c r="O55" s="25"/>
      <c r="P55" s="25"/>
      <c r="Q55" s="26"/>
      <c r="R55" s="21"/>
    </row>
    <row r="56" spans="1:17" ht="23.25">
      <c r="A56" s="1" t="s">
        <v>7</v>
      </c>
      <c r="B56" s="2"/>
      <c r="C56" s="2"/>
      <c r="D56" s="2"/>
      <c r="E56" s="2"/>
      <c r="F56" s="3"/>
      <c r="G56" s="2"/>
      <c r="H56" s="2"/>
      <c r="I56" s="15"/>
      <c r="J56" s="12"/>
      <c r="K56" s="12"/>
      <c r="L56" s="12"/>
      <c r="M56" s="12"/>
      <c r="N56" s="12"/>
      <c r="O56" s="12"/>
      <c r="P56" s="12"/>
      <c r="Q56" s="2"/>
    </row>
    <row r="57" spans="9:16" ht="23.25">
      <c r="I57" s="15"/>
      <c r="J57" s="2"/>
      <c r="K57" s="2"/>
      <c r="L57" s="2"/>
      <c r="M57" s="2"/>
      <c r="N57" s="2"/>
      <c r="O57" s="2"/>
      <c r="P57" s="2"/>
    </row>
    <row r="58" ht="23.25">
      <c r="I58" s="14"/>
    </row>
    <row r="59" ht="15.75">
      <c r="I59" s="5"/>
    </row>
    <row r="60" ht="15.75">
      <c r="I60" s="5"/>
    </row>
    <row r="62" ht="12.75">
      <c r="H62" s="6"/>
    </row>
    <row r="64" ht="12.75">
      <c r="H64" s="6"/>
    </row>
    <row r="65" ht="12.75">
      <c r="H65" s="6"/>
    </row>
    <row r="67" ht="12.75">
      <c r="I67" s="6"/>
    </row>
    <row r="70" ht="12.75">
      <c r="I70" s="6"/>
    </row>
  </sheetData>
  <sheetProtection/>
  <mergeCells count="90">
    <mergeCell ref="H26:H30"/>
    <mergeCell ref="I26:I30"/>
    <mergeCell ref="R26:R30"/>
    <mergeCell ref="R21:R25"/>
    <mergeCell ref="R14:R20"/>
    <mergeCell ref="G21:G25"/>
    <mergeCell ref="H21:H25"/>
    <mergeCell ref="I21:I25"/>
    <mergeCell ref="J18:J19"/>
    <mergeCell ref="K18:K19"/>
    <mergeCell ref="B21:B25"/>
    <mergeCell ref="C21:C25"/>
    <mergeCell ref="D21:D25"/>
    <mergeCell ref="E21:E25"/>
    <mergeCell ref="F21:F25"/>
    <mergeCell ref="G26:G30"/>
    <mergeCell ref="A10:C10"/>
    <mergeCell ref="R44:R46"/>
    <mergeCell ref="G31:G33"/>
    <mergeCell ref="D34:D37"/>
    <mergeCell ref="P44:P45"/>
    <mergeCell ref="H31:H33"/>
    <mergeCell ref="F31:F33"/>
    <mergeCell ref="E42:E43"/>
    <mergeCell ref="B42:B43"/>
    <mergeCell ref="A21:A25"/>
    <mergeCell ref="A42:A43"/>
    <mergeCell ref="F42:F43"/>
    <mergeCell ref="B38:B41"/>
    <mergeCell ref="C34:C37"/>
    <mergeCell ref="A44:A46"/>
    <mergeCell ref="B44:B46"/>
    <mergeCell ref="C44:C46"/>
    <mergeCell ref="D44:D46"/>
    <mergeCell ref="A38:A41"/>
    <mergeCell ref="F44:F46"/>
    <mergeCell ref="G44:G46"/>
    <mergeCell ref="J44:J45"/>
    <mergeCell ref="K44:K45"/>
    <mergeCell ref="E44:E46"/>
    <mergeCell ref="R34:R37"/>
    <mergeCell ref="L18:L19"/>
    <mergeCell ref="R31:R33"/>
    <mergeCell ref="H44:H46"/>
    <mergeCell ref="M44:M45"/>
    <mergeCell ref="H42:H43"/>
    <mergeCell ref="G42:G43"/>
    <mergeCell ref="C31:C33"/>
    <mergeCell ref="E38:E41"/>
    <mergeCell ref="D38:D41"/>
    <mergeCell ref="C38:C41"/>
    <mergeCell ref="G34:G37"/>
    <mergeCell ref="D31:D33"/>
    <mergeCell ref="E34:E37"/>
    <mergeCell ref="A12:Q12"/>
    <mergeCell ref="F34:F37"/>
    <mergeCell ref="F38:F41"/>
    <mergeCell ref="B31:B33"/>
    <mergeCell ref="H38:H41"/>
    <mergeCell ref="G38:G41"/>
    <mergeCell ref="E31:E33"/>
    <mergeCell ref="B26:B30"/>
    <mergeCell ref="H34:H37"/>
    <mergeCell ref="R38:R41"/>
    <mergeCell ref="I31:I33"/>
    <mergeCell ref="I34:I37"/>
    <mergeCell ref="N44:N45"/>
    <mergeCell ref="O44:O45"/>
    <mergeCell ref="L44:L45"/>
    <mergeCell ref="R42:R43"/>
    <mergeCell ref="Q44:Q45"/>
    <mergeCell ref="A26:A30"/>
    <mergeCell ref="C26:C30"/>
    <mergeCell ref="D26:D30"/>
    <mergeCell ref="E26:E30"/>
    <mergeCell ref="F26:F30"/>
    <mergeCell ref="D42:D43"/>
    <mergeCell ref="C42:C43"/>
    <mergeCell ref="A34:A37"/>
    <mergeCell ref="B34:B37"/>
    <mergeCell ref="A31:A33"/>
    <mergeCell ref="G14:G20"/>
    <mergeCell ref="H14:H20"/>
    <mergeCell ref="A14:A20"/>
    <mergeCell ref="B14:B20"/>
    <mergeCell ref="C14:C20"/>
    <mergeCell ref="D14:D20"/>
    <mergeCell ref="E14:E20"/>
    <mergeCell ref="F14:F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26" r:id="rId2"/>
  <rowBreaks count="1" manualBreakCount="1">
    <brk id="37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2023-12-19T13:51:44Z</dcterms:modified>
  <cp:category/>
  <cp:version/>
  <cp:contentType/>
  <cp:contentStatus/>
</cp:coreProperties>
</file>